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7945" windowHeight="12255" tabRatio="811"/>
  </bookViews>
  <sheets>
    <sheet name="汇总表" sheetId="8" r:id="rId1"/>
    <sheet name="沁苑5栋室内" sheetId="6" r:id="rId2"/>
    <sheet name="沁苑6栋室内" sheetId="2" r:id="rId3"/>
    <sheet name="沁苑5-6栋等移交区域室外" sheetId="1" r:id="rId4"/>
    <sheet name="B设备房" sheetId="4" r:id="rId5"/>
    <sheet name="二期综合体育场" sheetId="5" r:id="rId6"/>
  </sheets>
  <definedNames>
    <definedName name="_xlnm._FilterDatabase" localSheetId="1" hidden="1">沁苑5栋室内!$A$2:$I$163</definedName>
    <definedName name="_xlnm._FilterDatabase" localSheetId="2" hidden="1">沁苑6栋室内!$A$2:$I$146</definedName>
    <definedName name="_xlnm.Print_Titles" localSheetId="3">'沁苑5-6栋等移交区域室外'!$1:$3</definedName>
    <definedName name="_xlnm.Print_Titles" localSheetId="2">沁苑6栋室内!$1:$3</definedName>
    <definedName name="_xlnm.Print_Titles" localSheetId="1">沁苑5栋室内!$1:$3</definedName>
    <definedName name="_xlnm.Print_Titles" localSheetId="4">B设备房!$1:$3</definedName>
    <definedName name="_xlnm.Print_Titles" localSheetId="5">二期综合体育场!$1:$3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C9AB03AA7EE4DC5BEAD81C2C6C11B3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77125" y="13952855"/>
          <a:ext cx="2201545" cy="1786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E75404C920374487A1390D94DDD8A28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838440" y="14140180"/>
          <a:ext cx="3563620" cy="1504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EF61FFC82E84BE685F19F757573041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343900" y="17221200"/>
          <a:ext cx="8220075" cy="507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A6933EFAD1F34A93A24AB03340761B9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29275" y="5410200"/>
          <a:ext cx="4371975" cy="338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9FA646019DBA4444B653A3EBF0838A5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29275" y="6108700"/>
          <a:ext cx="4229100" cy="3105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C2DE8666A3A49EC9938DDCE36BD1F3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29275" y="9385300"/>
          <a:ext cx="4371975" cy="3162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754EC2E9623E42F5A7011071F6EC963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67400" y="838200"/>
          <a:ext cx="4276725" cy="337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A8FB679315C04EB7AA7E715C610481A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67400" y="1308100"/>
          <a:ext cx="4248150" cy="340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A3A4233110EC4D06B0F60A8F6F8F2D2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867400" y="1879600"/>
          <a:ext cx="5067300" cy="504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7F22D6E09164414A9850FD5D93ED39E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67400" y="2527300"/>
          <a:ext cx="4657725" cy="314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854194CE7FBC40E7BE1753850A464A0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867400" y="3873500"/>
          <a:ext cx="7820025" cy="5876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B38828834BC3461A95F9A2008B33653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867400" y="32677100"/>
          <a:ext cx="3133725" cy="389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72C4E8E59962435EAFA321485B9E188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34075" y="37947600"/>
          <a:ext cx="4591050" cy="318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AC00BC77807E4446A1CE9AC57E74B7B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934075" y="32677100"/>
          <a:ext cx="4200525" cy="3848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B6F89DAD2D2546AFAF5E58F4C38C22B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934075" y="33426400"/>
          <a:ext cx="4181475" cy="337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762FBDCEB9F041B1869E2CD782D3354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934075" y="40792400"/>
          <a:ext cx="4267200" cy="3324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2C7C77A1ADE24174AAF6DF403A20CBD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305425" y="1955800"/>
          <a:ext cx="3848100" cy="3495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6BE64F89BAAB4DA7B91CEEABCE8728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010275" y="35026600"/>
          <a:ext cx="3209925" cy="432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70CF54F1DF1B4647B4D58956EF47BB3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010275" y="2527300"/>
          <a:ext cx="4752975" cy="488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932982B067A24E32BEC6202E374B61B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305425" y="1955800"/>
          <a:ext cx="7867650" cy="5457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3E2E2E40CDBC434A8E1FEE2B8F207CE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305425" y="2489200"/>
          <a:ext cx="7724775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A615FFE2BFBA4D6BAB571399018BDC2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305425" y="3352800"/>
          <a:ext cx="2952750" cy="2009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1BAFEEB6770440D48939FF5EBD8CB9A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305425" y="3759200"/>
          <a:ext cx="4724400" cy="535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21733C1C485842CA94DB7F40AD0B275C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305425" y="4819650"/>
          <a:ext cx="4724400" cy="535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7E1DDAC630F4478BB93E1C80D1A270F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419725" y="5124450"/>
          <a:ext cx="7905750" cy="596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A885F3744C842CAB61C3BE70CB3D1D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419725" y="5632450"/>
          <a:ext cx="6534150" cy="2390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1F44446AAE6A452A9B6F1F9F834830A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419725" y="6089650"/>
          <a:ext cx="5743575" cy="6191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9E2B6DE52CA449FE92761E1B04AC2E9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419725" y="6546850"/>
          <a:ext cx="7648575" cy="595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FE0743F6AEBE4FCD8CF9A15E94508E3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419725" y="6940550"/>
          <a:ext cx="6276975" cy="313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A2C93A1502004B6D857056C51995F395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419725" y="7639050"/>
          <a:ext cx="4629150" cy="6086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2FE1A8D8402C4F1C89A8CBCE846DEBD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419725" y="7994650"/>
          <a:ext cx="4762500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21299E8AE132457394F24CB6E9BD09CC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419725" y="9140825"/>
          <a:ext cx="466725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EACA72F23738449B88C27B0878CB085B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419725" y="10877550"/>
          <a:ext cx="4752975" cy="544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B708D471AB8B4728B7BFC70EE0FDEF0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419725" y="11718925"/>
          <a:ext cx="5029200" cy="4410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6CCDFBD90FA54DCF8109D09C334F178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419725" y="10515600"/>
          <a:ext cx="4829175" cy="595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6D0AAEDAA3FB40A6AC8FB7E6926513EE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895850" y="1987550"/>
          <a:ext cx="8096250" cy="603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CB1B2A049FF54F7083FE8E097784E0A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895850" y="2683510"/>
          <a:ext cx="8277225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0D4E045866A14A389F132610BF0D999B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895850" y="3429635"/>
          <a:ext cx="4714875" cy="617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E74EE7D423CA4BF0B9A15E10DBA053BE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895850" y="4629785"/>
          <a:ext cx="4638675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77FBE79662654C51B09E7319CAE8ED1D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895850" y="5061585"/>
          <a:ext cx="7200900" cy="504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6824293A4BD042648C8349C33B26124B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895850" y="5594985"/>
          <a:ext cx="8096250" cy="6067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FFB1209E9453412791957F8EF3B9D03D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895850" y="6077585"/>
          <a:ext cx="4724400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E54304BCB7A84486965DE5DA396D8CEC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895850" y="8071485"/>
          <a:ext cx="6915150" cy="519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F2B0E51A782840439879015D3C7A367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895850" y="8528685"/>
          <a:ext cx="4552950" cy="5314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BD14D8A1ACCC438A814F329F0127FE5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895850" y="8985885"/>
          <a:ext cx="8039100" cy="600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9980703D30724EA78D286119DF43BA3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895850" y="9379585"/>
          <a:ext cx="6867525" cy="589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C0DE9173E45649BDB594420C24C723B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895850" y="9798685"/>
          <a:ext cx="4705350" cy="614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7F51FC59DCE441029E945A2CB7BE8788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895850" y="10306685"/>
          <a:ext cx="5334000" cy="243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810BD48C22894EDE9B72665F04637B7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895850" y="13133705"/>
          <a:ext cx="4933950" cy="6115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87DA85487B104B9E9603E8B6C29A9B4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895850" y="14271625"/>
          <a:ext cx="4705350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575BF3F5309143C4BD1E95472FE5775C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895850" y="14716125"/>
          <a:ext cx="8039100" cy="6086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6E79ABA4647148E282A3589C3F3C0C4F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895850" y="16668750"/>
          <a:ext cx="4705350" cy="605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F35CA209843140AB9D93E7D9A6E540C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4895850" y="17538700"/>
          <a:ext cx="3409950" cy="4352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545498FEA084439D983A8E935C2DA1F5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895850" y="12657455"/>
          <a:ext cx="4486275" cy="6067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48DAF700ED0C4DDF891BF148D5EE36DE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895850" y="17995900"/>
          <a:ext cx="7724775" cy="572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50D6EFBA29B647CD93DBF4160DB1CDBE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667625" y="1028700"/>
          <a:ext cx="8058150" cy="6153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8C7D10A3F32C41D58CA327BD935883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667625" y="5351780"/>
          <a:ext cx="4600575" cy="603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6B9BA44D357E456CACCCEA269824B9EC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667625" y="13730605"/>
          <a:ext cx="4591050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24DDE93FDCAD4BA1983BF7ADA7E36B5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667625" y="25567005"/>
          <a:ext cx="6096000" cy="428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1D8CA759B4AA4580843C20305848122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667625" y="27792680"/>
          <a:ext cx="4705350" cy="601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AF2D8EF38BE64FACAF2086449EB911C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667625" y="32323405"/>
          <a:ext cx="8086725" cy="605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F5C61BFD25334AF586B34DAC841F9C5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667625" y="29516705"/>
          <a:ext cx="6096000" cy="293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6BF9A96C66EC40509FCB1D43AF8B5A5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286500" y="4162425"/>
          <a:ext cx="4772025" cy="557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892B0C3BCCA44F9B88513EF07E4E7AE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286500" y="5325110"/>
          <a:ext cx="8058150" cy="6038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E7C9311C47314784996FACD2F451E633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286500" y="5731510"/>
          <a:ext cx="4657725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6552140BE54D4185A90A6AE68D3C5063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286500" y="9173210"/>
          <a:ext cx="4772025" cy="599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17CF5930E41B40FE9579231370B3848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286500" y="11611610"/>
          <a:ext cx="4686300" cy="60007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<sst xmlns="http://schemas.openxmlformats.org/spreadsheetml/2006/main" count="1034" uniqueCount="503">
  <si>
    <t>移交楼栋维修报价表</t>
  </si>
  <si>
    <t>序号</t>
  </si>
  <si>
    <t>项目名称</t>
  </si>
  <si>
    <t>含税报价
（元）</t>
  </si>
  <si>
    <t>备注</t>
  </si>
  <si>
    <t>沁 苑 5 栋 室 内 问 题</t>
  </si>
  <si>
    <t>沁 苑 6 栋 室 内 问 题</t>
  </si>
  <si>
    <t>沁苑5-6栋等移交区域室外问题</t>
  </si>
  <si>
    <t>B设备房查验问题</t>
  </si>
  <si>
    <t>二期综合体育场查验问题</t>
  </si>
  <si>
    <t>合计</t>
  </si>
  <si>
    <t>备注：请在备注列中注明税率。</t>
  </si>
  <si>
    <t>沁苑5栋室内可维修问题清单汇总表</t>
  </si>
  <si>
    <t>部位</t>
  </si>
  <si>
    <t>问题描述</t>
  </si>
  <si>
    <t>照片</t>
  </si>
  <si>
    <t>单位</t>
  </si>
  <si>
    <t>数量</t>
  </si>
  <si>
    <t>含税单价
（元）</t>
  </si>
  <si>
    <t>合价
（元）</t>
  </si>
  <si>
    <t>可维修问题清单汇总表（消防、电梯、空调、热水直饮水问题未包含在内）</t>
  </si>
  <si>
    <t>主要问题</t>
  </si>
  <si>
    <t>户内精保洁（房间、公共区域、配电间等户内所有区域）</t>
  </si>
  <si>
    <t>项</t>
  </si>
  <si>
    <t>屋面</t>
  </si>
  <si>
    <t>屋面排气孔堵漏开裂</t>
  </si>
  <si>
    <t>待确定方案</t>
  </si>
  <si>
    <t>6楼</t>
  </si>
  <si>
    <t>6楼强电井电箱线凌乱</t>
  </si>
  <si>
    <t>601水箱金属软管漏水、阳台窗户开关困难阳台开关有问题、水箱下水慢</t>
  </si>
  <si>
    <t>603卫生间顶部一块扣板未扣、蹲便器有异物堵塞</t>
  </si>
  <si>
    <t>604水箱上水慢</t>
  </si>
  <si>
    <t xml:space="preserve">605空调外机处积水 </t>
  </si>
  <si>
    <t>607阳台窗户开关困难、空调外机处积水</t>
  </si>
  <si>
    <t>608蹲便器下水慢</t>
  </si>
  <si>
    <t>609台盆角阀漏水</t>
  </si>
  <si>
    <t>610水箱上水慢、蹲便器下水慢</t>
  </si>
  <si>
    <t>611水压小</t>
  </si>
  <si>
    <t>612水箱上水慢</t>
  </si>
  <si>
    <t>613空调外机处一个动未封堵、卫生间窗户顶部有漏水痕迹、阳台窗户开关困难</t>
  </si>
  <si>
    <t>614水箱金属软管漏水</t>
  </si>
  <si>
    <t>615水箱上水慢、空调外机处积水 蹲便器内有建筑垃圾、蹲便器一直流水</t>
  </si>
  <si>
    <t>627水箱上水上半箱、水压小、水箱出水量小</t>
  </si>
  <si>
    <t>624水箱下水缓慢、蹲便器下水慢、花洒堵塞</t>
  </si>
  <si>
    <t>616蹲便器下水慢</t>
  </si>
  <si>
    <t>617台盆角阀漏水 阳台窗户开关困难</t>
  </si>
  <si>
    <t xml:space="preserve">618水箱金属软管漏水 </t>
  </si>
  <si>
    <t xml:space="preserve">619空调外机处积水 </t>
  </si>
  <si>
    <t>620水箱上水慢</t>
  </si>
  <si>
    <t>621 阳台窗户开关困难、蹲便器一直流水</t>
  </si>
  <si>
    <t>622水箱出水量小</t>
  </si>
  <si>
    <t>623空调外机处积水、蹲便器一直流水</t>
  </si>
  <si>
    <t>625阳台窗户开关困难</t>
  </si>
  <si>
    <t>626水箱上水慢</t>
  </si>
  <si>
    <t>628水箱上水慢 蹲便器一直流水</t>
  </si>
  <si>
    <t>629天花板灯损坏、铝扣板未扣、卫生间顶部有漏水痕迹</t>
  </si>
  <si>
    <t>5楼</t>
  </si>
  <si>
    <t>五楼整体水压偏小，花洒水压小，水箱上水慢</t>
  </si>
  <si>
    <t>529花洒水小，水箱软管喷水上水缓慢、卫生间蹲便器下水慢、铝扣板未扣</t>
  </si>
  <si>
    <t>528花洒出水压力小、卫生间窗户无限位</t>
  </si>
  <si>
    <t>501花洒水压小、水箱上水慢、角阀漏水、扣板没扣好</t>
  </si>
  <si>
    <t>502花洒水压小，水箱上水慢</t>
  </si>
  <si>
    <t xml:space="preserve">509花洒水压小、水箱上水慢、蹲坑下水慢、卫生间和阳台窗户开关困难  </t>
  </si>
  <si>
    <t>503阳台窗户开关困难  卫生间铝扣板未扣</t>
  </si>
  <si>
    <t>504卫生间蹲便器下水慢、空调外机处地漏过高</t>
  </si>
  <si>
    <t xml:space="preserve">507花洒水压小、水箱上水慢、蹲坑下水慢、卫生间门开关卡顿、卫生间窗户开关困难 </t>
  </si>
  <si>
    <t>510水箱出水量小</t>
  </si>
  <si>
    <t>511蹲坑下水慢</t>
  </si>
  <si>
    <t>513水箱上水很慢、阳台窗户开关困难</t>
  </si>
  <si>
    <t>508小夜灯损坏、蹲便器下水慢</t>
  </si>
  <si>
    <t>514水箱上水慢</t>
  </si>
  <si>
    <t>515空调外机处地漏堵塞及积水、阳台窗户开关困难</t>
  </si>
  <si>
    <t>516水箱上水慢、金属软管漏水</t>
  </si>
  <si>
    <t>517蹲坑下水慢</t>
  </si>
  <si>
    <t>518水箱上水慢、阳台窗户开关困难</t>
  </si>
  <si>
    <t>519水箱上水很慢、水箱出水量小、卫生间门异响、空调外机处积水及地漏过高、阳台窗户开关困难</t>
  </si>
  <si>
    <t>522水箱上水慢 卫生间窗户无限位</t>
  </si>
  <si>
    <t>523蹲坑下水慢、阳台及卫生间窗户开关困难、 水箱上水慢</t>
  </si>
  <si>
    <t>521水箱上水很慢</t>
  </si>
  <si>
    <t xml:space="preserve">525水箱上水很慢、水箱出水量小  阳台窗户及卫生间窗户开关困难 </t>
  </si>
  <si>
    <t>526水箱上水慢  台盆未打胶</t>
  </si>
  <si>
    <t>527水箱上水很慢、阳台窗户开关困难</t>
  </si>
  <si>
    <t>5楼公卫拖把池堵塞</t>
  </si>
  <si>
    <t>5楼走廊东面、西面窗户开启困难</t>
  </si>
  <si>
    <t>4楼</t>
  </si>
  <si>
    <t>401整体铝扣板吊顶下沉、空调外机处地漏堵塞</t>
  </si>
  <si>
    <t>402阳台窗台开关困难、水箱上水慢</t>
  </si>
  <si>
    <t>403铝扣板未扣</t>
  </si>
  <si>
    <t>404角阀坏、卫生间蹲坑堵、进门开关卡顿、阳台窗户开关困难</t>
  </si>
  <si>
    <t>407卫生间窗户关不上、阳台窗户开关困难</t>
  </si>
  <si>
    <t>409阳台窗户开关困难</t>
  </si>
  <si>
    <t>411空调外机处积水及堵塞、阳台窗户开关困难</t>
  </si>
  <si>
    <t>412阳台窗户开关困难</t>
  </si>
  <si>
    <t>413水箱上水很慢、阳台窗户开关困难</t>
  </si>
  <si>
    <t>415-1号小夜灯坏、台盆角阀漏水 卫生间水箱出水量小 空调外机处积水</t>
  </si>
  <si>
    <t>416水箱上水慢</t>
  </si>
  <si>
    <t>417水箱上水慢</t>
  </si>
  <si>
    <t>419水箱上水慢、蹲便器有异物 空调外机处积水 阳台窗户开关困难</t>
  </si>
  <si>
    <t>427台盆软管漏水  卫生间金属软管漏水 阳台窗户开关困难</t>
  </si>
  <si>
    <t>426水箱金属软管漏水</t>
  </si>
  <si>
    <t>425水箱上水慢、阳台窗户开关困难</t>
  </si>
  <si>
    <t>421阳台窗户开关困难</t>
  </si>
  <si>
    <t>423阳台及卫生间窗户开关困难 水箱出水量小</t>
  </si>
  <si>
    <t>阳台窗户异响不好关</t>
  </si>
  <si>
    <t>429有1个小夜灯开关坏、水压小 水箱金属软管漏水   阳台窗户开关困难</t>
  </si>
  <si>
    <t>四楼东侧窗户无把手</t>
  </si>
  <si>
    <t>301阳台窗户开关困难</t>
  </si>
  <si>
    <t>303阳台窗户开关困难、水箱上水慢、铝扣板未扣</t>
  </si>
  <si>
    <t>304水箱上水慢</t>
  </si>
  <si>
    <t>305蹲便器一直流水、水箱上水慢、阳台窗户开关困难</t>
  </si>
  <si>
    <t>306水箱上水慢</t>
  </si>
  <si>
    <t>307水箱上水慢、卫生间窗户关不上</t>
  </si>
  <si>
    <t>309进门左边小夜灯好像接触不良</t>
  </si>
  <si>
    <t xml:space="preserve">311蹲便器一直流水 </t>
  </si>
  <si>
    <t>312花洒软管坏了</t>
  </si>
  <si>
    <t>313空调外机处地漏堵塞</t>
  </si>
  <si>
    <t>314水箱上水慢</t>
  </si>
  <si>
    <t>公共间窗户开关时异响严重</t>
  </si>
  <si>
    <t>317出水小上水慢、蹲便器一直流水</t>
  </si>
  <si>
    <t>319空调外机处地漏过高及积水、台盆角阀漏水</t>
  </si>
  <si>
    <t>321进门右手边小夜灯松动，接触不良</t>
  </si>
  <si>
    <t>322配电箱侧小夜灯安装位置错误</t>
  </si>
  <si>
    <t>325阳台窗户开关困难、水箱上水慢</t>
  </si>
  <si>
    <t>326 阳台窗户开关困难、台盆角阀漏水</t>
  </si>
  <si>
    <t>327水箱上水慢</t>
  </si>
  <si>
    <t>328卫生间扣板未扣</t>
  </si>
  <si>
    <t>329水箱上水慢</t>
  </si>
  <si>
    <t>3楼连廊平台靠6栋处未找平地面水排不掉</t>
  </si>
  <si>
    <t>过道东边窗户关不了、过道西侧窗台开关困难</t>
  </si>
  <si>
    <t>西侧楼梯二楼上三楼休息平台外墙渗水</t>
  </si>
  <si>
    <t>2楼</t>
  </si>
  <si>
    <t>北边一排宿舍没水压</t>
  </si>
  <si>
    <t>201水箱上水慢、阳台窗户开关困难</t>
  </si>
  <si>
    <t>203卫生间角阀漏水、铝扣板未扣</t>
  </si>
  <si>
    <t>205门口开关卡顿，进门右手边第一个小夜灯松动、蹲便器一直流水</t>
  </si>
  <si>
    <t xml:space="preserve">206进门开关卡顿 </t>
  </si>
  <si>
    <t>207水箱上水慢</t>
  </si>
  <si>
    <t>208进门开关卡顿</t>
  </si>
  <si>
    <t>210卫生间角阀漏水</t>
  </si>
  <si>
    <t>211花洒出水小、进门开关卡顿</t>
  </si>
  <si>
    <t>212宿舍3号小夜灯开关坏</t>
  </si>
  <si>
    <t>213蹲便器一直流水</t>
  </si>
  <si>
    <t>214直饮水旁白面板缺螺丝</t>
  </si>
  <si>
    <t>215水箱上水慢</t>
  </si>
  <si>
    <t>217水箱上水慢、卫生间角阀漏水、进门右手第一个小夜灯不亮</t>
  </si>
  <si>
    <t>218门把手松动</t>
  </si>
  <si>
    <t>219蹲坑下水缓慢、卫生间窗户开关困难、蹲便器有异物</t>
  </si>
  <si>
    <t xml:space="preserve">223水箱上水慢、金属软管漏水 </t>
  </si>
  <si>
    <t>224镜子破裂、台盆角阀漏水</t>
  </si>
  <si>
    <t>225水箱上水慢</t>
  </si>
  <si>
    <t>227水箱不上水</t>
  </si>
  <si>
    <t>228蹲坑下水慢、阳台窗户开关困难、空调外机处积水</t>
  </si>
  <si>
    <t>2楼连廊两端照明灯未装开关控制</t>
  </si>
  <si>
    <t>连廊处强电间平台上垃圾未清理</t>
  </si>
  <si>
    <t>二楼南侧水压偏小  二楼北侧无水压无法查验</t>
  </si>
  <si>
    <t>二楼公卫铝扣板未扣</t>
  </si>
  <si>
    <t>1楼</t>
  </si>
  <si>
    <t>101淋浴间门卡顿、水箱上水慢、蹲便器一直流水</t>
  </si>
  <si>
    <t>102铝扣板未扣、阳台窗户开关困难</t>
  </si>
  <si>
    <t>103窗户玻璃破损一块、阳台及卫生间窗户开关困难</t>
  </si>
  <si>
    <t>104 阳台及卫生间窗户开关困难  蹲便器一直流水 台盆旁边空白面板损坏</t>
  </si>
  <si>
    <t>105卫生间金属软管漏水</t>
  </si>
  <si>
    <t>106水箱上水慢、花洒确实</t>
  </si>
  <si>
    <t>107蹲坑下水慢、淋浴间门卡顿、一水龙头锈蚀严重</t>
  </si>
  <si>
    <t>108台盆软管漏水</t>
  </si>
  <si>
    <t>109蹲坑下水慢、一水龙头锈蚀严重</t>
  </si>
  <si>
    <t>111阳台窗户开关困难</t>
  </si>
  <si>
    <t>113水箱上水慢</t>
  </si>
  <si>
    <t>114水箱进水金属软管漏水</t>
  </si>
  <si>
    <t>115水箱出水小、蹲便器一直流水、阳台窗户开关困难</t>
  </si>
  <si>
    <t>116水箱上水慢，3号手机支架坏</t>
  </si>
  <si>
    <t xml:space="preserve">117水箱上水慢、卫生间窗户把手关不死  </t>
  </si>
  <si>
    <t>121水箱出水小、蹲便器下水慢</t>
  </si>
  <si>
    <t>123门把手生锈严重、蹲便器下水慢、阳台窗户关不上、进门开关处、腻子污染严重</t>
  </si>
  <si>
    <t>122水箱出水少</t>
  </si>
  <si>
    <t xml:space="preserve">125水箱上水慢、台盆角阀处瓷砖破损、角阀漏水 </t>
  </si>
  <si>
    <t>126蹲便器下水慢</t>
  </si>
  <si>
    <t>127蹲坑下水慢、阳台窗户开关困难</t>
  </si>
  <si>
    <t xml:space="preserve">一楼西侧地弹门关不到位 </t>
  </si>
  <si>
    <t>1楼部分房间门槛生锈</t>
  </si>
  <si>
    <t>1楼强电间</t>
  </si>
  <si>
    <t>公共照明箱里面双电源转换开关异响、双电流异响</t>
  </si>
  <si>
    <t>应急照明配电箱一个指示灯盖缺失</t>
  </si>
  <si>
    <t>3个动力箱里面铜鼻子、铜排、空开等污染腐蚀严重需处理</t>
  </si>
  <si>
    <t>其它</t>
  </si>
  <si>
    <t>一楼变形缝有漏水痕迹</t>
  </si>
  <si>
    <t>弱电间地面防静电板缺失</t>
  </si>
  <si>
    <t>所有电梯口灯无开关控制</t>
  </si>
  <si>
    <t>东面门厅进门处漏水</t>
  </si>
  <si>
    <t>备注：1、表中待确定方案项，投标单位投标截止4个工作日前提供方案，甲方在投标截止日前2个工作日前把确定最终方案统一发给各投标单位，按确定方案报价；2、涉及水箱、金属软管问题，统一更换处理。</t>
  </si>
  <si>
    <t>沁苑6栋室内可维修问题清单汇总表</t>
  </si>
  <si>
    <t>强电井里面没灯泡，顶楼楼面伸缩缝浇筑的材料易脱落粉碎</t>
  </si>
  <si>
    <t>屋面溢水口异常排水</t>
  </si>
  <si>
    <t>屋面杂质未清理干净</t>
  </si>
  <si>
    <t>6楼绝大部分卫生间顶部排气孔管周边都漏水</t>
  </si>
  <si>
    <t>如是序号3问题引起，不另行报价</t>
  </si>
  <si>
    <t>603下水缓慢、阳台窗户开关困难</t>
  </si>
  <si>
    <t>604门锁没有、下水缓慢、阳台窗户开关困难</t>
  </si>
  <si>
    <t>605阳台窗户把手松动、水箱下水管处冒水</t>
  </si>
  <si>
    <t>607门条脱落</t>
  </si>
  <si>
    <t>608水箱上水慢、水箱金属软管漏水</t>
  </si>
  <si>
    <t>613阳台窗户紧</t>
  </si>
  <si>
    <t>619阳台窗户把手紧</t>
  </si>
  <si>
    <t>620阳台窗户门把手松动、空调外机处地漏堵</t>
  </si>
  <si>
    <t>621水箱下水水量不足</t>
  </si>
  <si>
    <t>622卫生间水箱金属软管漏水</t>
  </si>
  <si>
    <t>624卫生间水箱金属软管漏水  花洒堵塞</t>
  </si>
  <si>
    <t>625空调外机处积水</t>
  </si>
  <si>
    <t>626水箱上水慢、水箱金属软管漏水</t>
  </si>
  <si>
    <t>627阳台窗户开关困难 蹲便器一直流水</t>
  </si>
  <si>
    <t>628水压低</t>
  </si>
  <si>
    <t>629水箱关不住水</t>
  </si>
  <si>
    <t>六楼过道一盏灯不亮</t>
  </si>
  <si>
    <t>528水压低</t>
  </si>
  <si>
    <t xml:space="preserve">527水箱上水慢、关不住水、窗户开关困、下水慢 </t>
  </si>
  <si>
    <t>526阳台窗户开关困难有异响、卫生间金属软管漏水</t>
  </si>
  <si>
    <t>525进门灯开关卡顿  阳台窗户开关困难</t>
  </si>
  <si>
    <t>524台盆一水龙头出水小</t>
  </si>
  <si>
    <t>523下水缓慢 蹲便器一直流水</t>
  </si>
  <si>
    <t>522水箱上水慢</t>
  </si>
  <si>
    <t>521水箱上水慢</t>
  </si>
  <si>
    <t>519水箱上水慢</t>
  </si>
  <si>
    <t>518水压低、台盆下水漏</t>
  </si>
  <si>
    <t>515上水慢 阳台窗户开关困难</t>
  </si>
  <si>
    <t>513 阳台窗台开关紧</t>
  </si>
  <si>
    <t>511阳台窗户开关紧、台盆一水龙头水小</t>
  </si>
  <si>
    <t>509阳台窗台开关紧</t>
  </si>
  <si>
    <t>508水压低，水箱上水慢</t>
  </si>
  <si>
    <t>507阳台窗户开关困难</t>
  </si>
  <si>
    <t>505水箱上水慢</t>
  </si>
  <si>
    <t>504卫生间水箱金属软管漏水</t>
  </si>
  <si>
    <t>503台盆角阀处漏水</t>
  </si>
  <si>
    <t>五楼过道三盏灯不亮</t>
  </si>
  <si>
    <t>五楼过道东侧窗户开关困难</t>
  </si>
  <si>
    <t>公共间水箱上水慢</t>
  </si>
  <si>
    <t>401蹲坑下水慢、卫生间金属软管漏水、阳台窗户开关困难</t>
  </si>
  <si>
    <t>402水箱上水慢</t>
  </si>
  <si>
    <t>403阳台窗户开关困难、窗户把手松动</t>
  </si>
  <si>
    <t>407蹲便器一直流水、空调外机处地漏过高</t>
  </si>
  <si>
    <t>409水箱上水慢出水小</t>
  </si>
  <si>
    <t>411小夜灯坏、阳台窗户开关困难</t>
  </si>
  <si>
    <t>412水箱上水慢</t>
  </si>
  <si>
    <t>413蹲坑下水慢、空调外机处积水</t>
  </si>
  <si>
    <t>414电箱盖破损</t>
  </si>
  <si>
    <t>415水箱上水慢</t>
  </si>
  <si>
    <t>416空调外机处地漏堵塞</t>
  </si>
  <si>
    <t>417卫生间金属软管漏水 空调外机处积水</t>
  </si>
  <si>
    <t>418水箱上水慢</t>
  </si>
  <si>
    <t>419空调外机处积水、水箱上水慢</t>
  </si>
  <si>
    <t>421阳台窗户开关困难、卫生间窗台无限位</t>
  </si>
  <si>
    <t>423 空调外机处积水、台盆漏水</t>
  </si>
  <si>
    <t>425蹲便器下水慢</t>
  </si>
  <si>
    <t>427空调外机处地漏堵塞、蹲便器一直流水、阳台窗台门把手松动</t>
  </si>
  <si>
    <t>428空调外机处地漏堵塞、水箱上水慢</t>
  </si>
  <si>
    <t>四楼过道2盏灯不亮</t>
  </si>
  <si>
    <t>四楼公卫进门开关处瓷砖破损</t>
  </si>
  <si>
    <t>3楼</t>
  </si>
  <si>
    <t>328水箱上水慢</t>
  </si>
  <si>
    <t>327阳台窗户开关困难</t>
  </si>
  <si>
    <t>325水箱上水慢</t>
  </si>
  <si>
    <t>323台盆角阀处漏水</t>
  </si>
  <si>
    <t>322水压低，水箱上水慢</t>
  </si>
  <si>
    <t>320水箱软管漏水、上水慢、水压偏小</t>
  </si>
  <si>
    <t>319卫生间窗台开关困难</t>
  </si>
  <si>
    <t>318水压低</t>
  </si>
  <si>
    <t>317水箱出水小，上水慢</t>
  </si>
  <si>
    <t>316蹲坑下水慢，水箱上水慢、水箱金属软管漏水、水压偏小</t>
  </si>
  <si>
    <t>313空调外机处积水、卫生间窗户开关困难</t>
  </si>
  <si>
    <t>311水箱出水量小</t>
  </si>
  <si>
    <t>309水箱与pvc管连接处漏水</t>
  </si>
  <si>
    <t xml:space="preserve">308水箱上水慢、花洒堵塞、一水龙头出水小 </t>
  </si>
  <si>
    <t>307阳台窗户开关困难</t>
  </si>
  <si>
    <t>306卫生间窗户开关困难</t>
  </si>
  <si>
    <t>305水箱出水量小、卫生间窗户无限位</t>
  </si>
  <si>
    <t>304一水龙头出水小、空调外机处地漏堵塞</t>
  </si>
  <si>
    <t xml:space="preserve">303水压小 </t>
  </si>
  <si>
    <t>三楼过道东侧窗户开关困难</t>
  </si>
  <si>
    <t>三楼过道一盏灯不亮</t>
  </si>
  <si>
    <t>201厕所窗户包边条破损</t>
  </si>
  <si>
    <t>202水箱上水慢</t>
  </si>
  <si>
    <t>204 蹲便器一直流水、淋浴间混水阀处瓷砖破损</t>
  </si>
  <si>
    <t>205水箱上水慢、卫生间窗户开关困难</t>
  </si>
  <si>
    <t>206水箱上水慢</t>
  </si>
  <si>
    <t>208水箱上水慢</t>
  </si>
  <si>
    <t xml:space="preserve">209强电盒破损 </t>
  </si>
  <si>
    <t>211卫生间角阀漏水</t>
  </si>
  <si>
    <t>212水箱上水慢、洗衣机龙头影响安装</t>
  </si>
  <si>
    <t>213卫生间角阀漏水 阳台窗户开关困难</t>
  </si>
  <si>
    <t>214水箱上水慢、台盆顶部管子漏水</t>
  </si>
  <si>
    <t>215蹲便器一直流水</t>
  </si>
  <si>
    <t>219卫生间水箱与pvc管子连接处漏水</t>
  </si>
  <si>
    <t>221卫生间角阀漏水  蹲便器一直流水 阳台窗户开关困难</t>
  </si>
  <si>
    <t>223阳台窗户开关困难</t>
  </si>
  <si>
    <t>224一水龙头出水小</t>
  </si>
  <si>
    <t>226淋浴间花洒处瓷砖破损</t>
  </si>
  <si>
    <t>227台盆角阀漏水  阳台窗户开关困难</t>
  </si>
  <si>
    <t>228水箱上水慢</t>
  </si>
  <si>
    <t>2楼过道两盏灯不亮</t>
  </si>
  <si>
    <t>西头两扇玻璃门脱落</t>
  </si>
  <si>
    <t>126阳台窗户开关困难、卫生间角阀处瓷砖破损</t>
  </si>
  <si>
    <t>125水箱上水慢</t>
  </si>
  <si>
    <t>124卫生间窗户开关困难</t>
  </si>
  <si>
    <t xml:space="preserve">123水箱上水慢 </t>
  </si>
  <si>
    <t>122 蹲便器堵、有建筑垃圾、2号床位旁瓷砖破损</t>
  </si>
  <si>
    <t>121蹲坑下水慢，水箱上水慢</t>
  </si>
  <si>
    <t>120阳台窗台关不上、水箱上水慢</t>
  </si>
  <si>
    <t>119蹲便器下水慢</t>
  </si>
  <si>
    <t>118蹲坑下水慢</t>
  </si>
  <si>
    <t>114水箱上水慢、台盆角阀漏水、蹲便器下水慢</t>
  </si>
  <si>
    <t>112水箱上水慢</t>
  </si>
  <si>
    <t>115水箱侧边破损</t>
  </si>
  <si>
    <t>117水箱上水慢</t>
  </si>
  <si>
    <t>110蹲坑下水慢，上水慢、阳台、卫生间窗户均关不上</t>
  </si>
  <si>
    <t>108卫生间角阀漏水、卫生间窗户关不上</t>
  </si>
  <si>
    <t>107蹲坑下水慢，水箱上水慢</t>
  </si>
  <si>
    <t>106淋浴间顶部漏水</t>
  </si>
  <si>
    <t>104台盆打胶处未清理</t>
  </si>
  <si>
    <t>103淋浴间无花洒、卫生间窗户关不不上、门口过道顶部有漏水痕迹</t>
  </si>
  <si>
    <t>102蹲便器堵塞 卫生间窗户关不上</t>
  </si>
  <si>
    <t>101水箱上水慢、蹲便器一直流水、无花洒</t>
  </si>
  <si>
    <t>一楼过道三盏灯不亮 西侧地弹门缝隙大 东侧安全指示牌脱落</t>
  </si>
  <si>
    <t>一楼强电间公共照明配电箱双电源转换开关不切换，1号动力箱总空开合不上去</t>
  </si>
  <si>
    <t>需全面排查</t>
  </si>
  <si>
    <t>1、2、3号动力箱铜鼻子、铜排、空开等污染腐蚀严重</t>
  </si>
  <si>
    <t>宿管间空调插座未装热水器插座没装</t>
  </si>
  <si>
    <t>外面公共卫生间进门第一个蹲缸下水慢、卫生间门没装反锁固定扣</t>
  </si>
  <si>
    <t>无障碍通道不锈钢栏杆一根管子脱焊</t>
  </si>
  <si>
    <t>宿管间外面空调主机附件角落地面积水</t>
  </si>
  <si>
    <t>变形缝漏水</t>
  </si>
  <si>
    <t>大厅靠6栋腻子脱落</t>
  </si>
  <si>
    <t>大厅西侧散水处积水</t>
  </si>
  <si>
    <t>一楼外围公厕们把手未安装、坐便器排水缓慢、第二个蹲便处金属软管漏水</t>
  </si>
  <si>
    <t>沁苑5-6栋等移交区域室外可维修问题清单汇总表</t>
  </si>
  <si>
    <t>分类</t>
  </si>
  <si>
    <t>喷灌系统暂未完成调试及移交
（照片紧代表问题，场地需排查及修复）</t>
  </si>
  <si>
    <t>只排查是否存在问题</t>
  </si>
  <si>
    <t>路灯暂未完成调试及移交
（照片紧代表问题，场地需排查及修复）</t>
  </si>
  <si>
    <t>室外供排水管网存在渗漏
（照片紧代表问题，场地需排查及修复）</t>
  </si>
  <si>
    <t>处</t>
  </si>
  <si>
    <t>所有灯杆底座螺丝过长未做安全处理
（螺丝先涂抹黄油，然后用塑料膜包裹，再浇筑水泥砂浆）</t>
  </si>
  <si>
    <t>报价前自行统计全部路灯数量，再整体报价</t>
  </si>
  <si>
    <t>路面及部分区域出现积水情况
（照片紧代表问题，场地需排查及修复）</t>
  </si>
  <si>
    <t>m2</t>
  </si>
  <si>
    <t>按面积报价，最终按实际修复面积计算</t>
  </si>
  <si>
    <t>场地建筑垃圾、杂草未清理到位，需清理清洁
（照片紧代表问题，场地需排查及修复）</t>
  </si>
  <si>
    <t>报价前自行现场勘查，再整理报价</t>
  </si>
  <si>
    <t>室外箱变
（问题）</t>
  </si>
  <si>
    <t>6栋箱变里各空开线路走向未做标识</t>
  </si>
  <si>
    <t>6栋箱变里面测温探头未装</t>
  </si>
  <si>
    <t>基座过高需做阶梯架</t>
  </si>
  <si>
    <t>箱变基座下方排气孔挡板破损</t>
  </si>
  <si>
    <t>5栋箱变里各空开线路走向未做标识</t>
  </si>
  <si>
    <t>5-6栋箱变上面有个别综保和仪表螺丝脱落</t>
  </si>
  <si>
    <t>5栋箱变出现处封堵未做好</t>
  </si>
  <si>
    <t>5栋箱变里面温度传感器未装</t>
  </si>
  <si>
    <t>东西两侧未做排水沟水往基座里面罐</t>
  </si>
  <si>
    <t>围挡处井盖未盖好</t>
  </si>
  <si>
    <t>路灯
庭院
草坪灯
（问题）</t>
  </si>
  <si>
    <t>沁苑5栋南边摄像头附近一盏路灯不亮</t>
  </si>
  <si>
    <t>沁苑体育场周边1条线路路灯漏保跳闸</t>
  </si>
  <si>
    <t>沁苑5栋南侧5个路灯不亮
（照片紧代表问题，场地需排查及修复）</t>
  </si>
  <si>
    <t>草坪灯损坏
（照片紧代表问题，需全面排查）</t>
  </si>
  <si>
    <t>盏</t>
  </si>
  <si>
    <t>按个数报价，最终按实际修复个数计算</t>
  </si>
  <si>
    <t>沁苑七至八栋中庭两排草坪灯及北面一排故障跑向
（照片紧代表问题，需全面排查）</t>
  </si>
  <si>
    <t>园林
（问题）</t>
  </si>
  <si>
    <t>沁苑5、6、7、8、10、11栋周边园林喷灌主机控制系统未装无法使用</t>
  </si>
  <si>
    <t>多处电磁控制阀及总阀门处漏水，需开水逐一排除</t>
  </si>
  <si>
    <t>草坪上钢筋未切除</t>
  </si>
  <si>
    <t>给水
（问题）</t>
  </si>
  <si>
    <t>6栋东侧箱变处给水总阀1个阀门把手破损</t>
  </si>
  <si>
    <t>6栋东北角给水总阀门把手损坏</t>
  </si>
  <si>
    <t>沁苑5栋东南侧市政给水DN300管漏水严重；</t>
  </si>
  <si>
    <t>沁苑5栋南边往驾校方向10号岗亭处1路DN300主给水管阀门一直处于关闭状态导致原来二期2路供水主管只有1路在正常供水使用。</t>
  </si>
  <si>
    <t>室外污水管网
（问题）</t>
  </si>
  <si>
    <t>W53号污水井缺失找不到</t>
  </si>
  <si>
    <t>只找出污水井</t>
  </si>
  <si>
    <t>W50号污水井里多了一根50管</t>
  </si>
  <si>
    <t>排查出用处</t>
  </si>
  <si>
    <t>W49号污水井里多出一根50排水管</t>
  </si>
  <si>
    <t>W48号污水井里多了一根110和一根50的PVC管</t>
  </si>
  <si>
    <t>W47号污水井多了一根110的PVC管</t>
  </si>
  <si>
    <t>W46号污水井里多了一个110和一根50的PVC管</t>
  </si>
  <si>
    <t>W60污水井里主管口没切好易挡异物</t>
  </si>
  <si>
    <t>W59号污水井有石块未清理，导流沟未做好</t>
  </si>
  <si>
    <t>W67号污水井里多了一根110的PVC管</t>
  </si>
  <si>
    <t>W61污水井里主管口没切好易挡异物</t>
  </si>
  <si>
    <t>W76污水井里楼栋2根主管出口过低</t>
  </si>
  <si>
    <t>W42-W43污水主管倒坡</t>
  </si>
  <si>
    <t>W42污水井防坠网未挂好</t>
  </si>
  <si>
    <t>W261侧雨水篦子进入污水井</t>
  </si>
  <si>
    <t>W256-257-258-259污水井防坠网用铁丝固定已锈蚀需用挂钩</t>
  </si>
  <si>
    <t>更换</t>
  </si>
  <si>
    <t>室外雨水
管网
（问题）</t>
  </si>
  <si>
    <t>Y24号雨水井里少了一根110的PVC雨水管，对面雨水篦子的排水管未进入井里</t>
  </si>
  <si>
    <t>Y37号雨水井里少了2根110的PVC管</t>
  </si>
  <si>
    <t>沁苑6栋西南侧人行道处未做雨水篦子导致积水严重</t>
  </si>
  <si>
    <t>Y45雨水井少了一根110的PVC管</t>
  </si>
  <si>
    <t>沁苑6栋信号塔北侧路边雨水篦子未安装排水管</t>
  </si>
  <si>
    <t>沁苑6栋西北侧消火栓水泵结合器路边附近雨水篦子排水管未接通</t>
  </si>
  <si>
    <t>沁苑5栋东箱变靠路侧雨水篦子松脱、与对向雨水篦子连通管径过小而且未做雨水排出管</t>
  </si>
  <si>
    <t>沁苑5栋东南角Y174处雨水篦子与对向雨水篦子连通管径过小已堵塞</t>
  </si>
  <si>
    <t>Y171-172-173-175雨水井防坠网铁丝固定已锈蚀需挂钩固定</t>
  </si>
  <si>
    <t>Y182雨水井找不到</t>
  </si>
  <si>
    <t>Y196西侧雨水篦子洞未封堵导致泥土流失</t>
  </si>
  <si>
    <t>Y198雨水井东侧雨水篦子松脱</t>
  </si>
  <si>
    <t>井盖破损建筑垃圾未清理官网渗漏（问题）</t>
  </si>
  <si>
    <t>沁苑5-6栋大门正对面停车位处方形井盖压坏变形
（照片紧代表问题，场地需排查及修复）</t>
  </si>
  <si>
    <t>沁苑5-6栋大门进出口pc砖压坏破损未修复
（照片紧代表问题，场地需排查及修复）</t>
  </si>
  <si>
    <t>沁苑5栋东南角马路尽头10号岗亭处人行道路路面大面积塌陷(疑似给水管漏水导致）、DN500给水阀门井盖松脱
（照片紧代表问题，场地需排查及修复）</t>
  </si>
  <si>
    <t>园林阀门井漏水
（照片紧代表问题，场地需排查及修复）</t>
  </si>
  <si>
    <t>喷灌电磁阀漏水
（照片紧代表问题，场地需排查及修复）</t>
  </si>
  <si>
    <t>电井井盖缺失
（照片紧代表问题，场地需排查及修复）</t>
  </si>
  <si>
    <t>B设备房西侧马路边上人行道破损严重</t>
  </si>
  <si>
    <t>道路等路面积水（问题）</t>
  </si>
  <si>
    <t>铺贴PC砖积水</t>
  </si>
  <si>
    <t>其他问题</t>
  </si>
  <si>
    <t>喷灌电磁阀安装过深，不好操作
（照片紧代表问题，场地需排查及修复）</t>
  </si>
  <si>
    <t>喷灌头缺失
（照片紧代表问题，场地需排查及修复）</t>
  </si>
  <si>
    <t>个</t>
  </si>
  <si>
    <t>室外箱变风扇无温度控制联锁，一直在运行，只能人工开关</t>
  </si>
  <si>
    <t>备注：1、表中待确定方案项，投标单位投标截止4个工作日前提供方案，甲方在投标截止日前2个工作日前把确定最终方案统一发给各投标单位，按确定方案报价。</t>
  </si>
  <si>
    <t>B设备房查验可维修问题清单汇总表</t>
  </si>
  <si>
    <t>低压配电房</t>
  </si>
  <si>
    <t>开关柜智能操控装置面板故障</t>
  </si>
  <si>
    <t>墙壁上的所有配电箱里线路未做标识、封堵未做</t>
  </si>
  <si>
    <t>西门进门两侧配电箱没有线路图</t>
  </si>
  <si>
    <t>西侧进门左手边配电箱线凌乱、一根线未接</t>
  </si>
  <si>
    <t>北边电动窗户未安装好、无法使用</t>
  </si>
  <si>
    <t>部分照明灯不亮</t>
  </si>
  <si>
    <t>柜式七氟丙烷气体灭火装置里面线未接</t>
  </si>
  <si>
    <t>工具箱里工具不全</t>
  </si>
  <si>
    <t>等电位箱里面未连接好</t>
  </si>
  <si>
    <t>应急指示牌不亮</t>
  </si>
  <si>
    <t>消防电话没信号</t>
  </si>
  <si>
    <t>西门外勤右边紧急按钮启动保护盖缺失</t>
  </si>
  <si>
    <t>操作规程和一次线路图没有张贴</t>
  </si>
  <si>
    <t>北门右手边紧急启动按钮保护盖破损</t>
  </si>
  <si>
    <t>高压配电房</t>
  </si>
  <si>
    <t>K1AH5出线柜分闸按钮卡顿故障</t>
  </si>
  <si>
    <t>东边墙上配电箱里面标识未做、线路图没有</t>
  </si>
  <si>
    <t>墙上等电位箱里面没有连接好</t>
  </si>
  <si>
    <t>东边电缆井没盖板</t>
  </si>
  <si>
    <t>照明灯不亮</t>
  </si>
  <si>
    <t>电动窗户无法使用</t>
  </si>
  <si>
    <t>柜式七氟丙烷柜里面线未接</t>
  </si>
  <si>
    <t>西边门外面右边紧急启动按钮损保护盖损坏</t>
  </si>
  <si>
    <t>北侧防火门损坏</t>
  </si>
  <si>
    <t>南边空调主机不能放在污水井盖上</t>
  </si>
  <si>
    <t>发电机房</t>
  </si>
  <si>
    <t>排水泵未安装、没井盖、水泵控制箱没电</t>
  </si>
  <si>
    <t>没做隔音墙（铺隔音棉，带孔面板，参考一期）</t>
  </si>
  <si>
    <t>顶部没吊顶（6mm厚铝扣板）</t>
  </si>
  <si>
    <t>西侧墙上水龙头不出水</t>
  </si>
  <si>
    <t>柜式七氟丙烷柜内线未接</t>
  </si>
  <si>
    <t>等电位箱内未连接好</t>
  </si>
  <si>
    <t>风机配电箱里面标识未做、靠南侧送风机口启动时摆动、一个送风机线路接反</t>
  </si>
  <si>
    <t>储油箱漏油</t>
  </si>
  <si>
    <t>南门右手边紧急启动按钮保护盖缺失</t>
  </si>
  <si>
    <t>设备房西侧井盖施工不满足规范要求</t>
  </si>
  <si>
    <t>保洁（设备房室内区域）</t>
  </si>
  <si>
    <t>西边通往设备房处石板没铺好</t>
  </si>
  <si>
    <t>二期综合体育场查验可维修问题清单汇总表</t>
  </si>
  <si>
    <t>平整度不足，部分区域存在积水
（照片紧代表问题，场地需排查及修复）</t>
  </si>
  <si>
    <t>400m田径场跑道部分区域出现开裂下沉
（照片紧代表问题，场地需排查及修复）</t>
  </si>
  <si>
    <t>篮球场</t>
  </si>
  <si>
    <t>西数第三排第7个灯不亮</t>
  </si>
  <si>
    <t>有2个篮球架钢化玻璃破损</t>
  </si>
  <si>
    <t>西数最后一排灯杆有2个接线口盖板未装好</t>
  </si>
  <si>
    <t>地面有破损开裂长草</t>
  </si>
  <si>
    <t>地面玻璃渣未清理</t>
  </si>
  <si>
    <t>排球场</t>
  </si>
  <si>
    <t>沙滩排球场地未整平、杂草未清理
（照片紧代表问题，场地需排查及修复）</t>
  </si>
  <si>
    <t>沙滩排球场用沙不符合标准
（照片紧代表问题，场地需排查及修复）</t>
  </si>
  <si>
    <t>换砂</t>
  </si>
  <si>
    <t>排球网柱上的紧线器生锈严重
（照片紧代表问题，场地需排查及修复）</t>
  </si>
  <si>
    <t>羽毛球场</t>
  </si>
  <si>
    <t>拦网损坏
（照片紧代表问题，场地需排查及修复）</t>
  </si>
  <si>
    <t>大部分拦网架上的钢丝绳断掉
（照片紧代表问题，场地需排查及修复）</t>
  </si>
  <si>
    <t>网架上的紧线器生锈严重
（照片紧代表问题，场地需排查及修复）</t>
  </si>
  <si>
    <t>靠西侧围挡边上反碱严重
（照片紧代表问题，场地需排查及修复）</t>
  </si>
  <si>
    <t>修复</t>
  </si>
  <si>
    <t>网球场</t>
  </si>
  <si>
    <t>西边排水沟边缘支撑面过窄导致部分盖板掉入沟内</t>
  </si>
  <si>
    <t>西边部分排水沟盖板未贴平、外侧菱角、有安全隐患，</t>
  </si>
  <si>
    <t>西边排水沟靠场地侧没有排水孔易积水，西侧排水沟外侧未粉刷平整</t>
  </si>
  <si>
    <t>场地多处有鼓包现象</t>
  </si>
  <si>
    <t>足球场</t>
  </si>
  <si>
    <t>西侧排水沟处没有排水孔导致多处积水草坪变色</t>
  </si>
  <si>
    <t>有个别排水沟盖板松脱</t>
  </si>
  <si>
    <t>东边中间部位有井上没盖板</t>
  </si>
  <si>
    <t>综合运动场北边</t>
  </si>
  <si>
    <t>所有快速取水口未安装</t>
  </si>
  <si>
    <t>鄱阳湖大道上化粪池井盖破损
施工不规范
（照片紧代表问题，场地需排查及修复）</t>
  </si>
  <si>
    <t>临时厕所排污沟未填平处理</t>
  </si>
  <si>
    <t>膨胀螺丝未切除</t>
  </si>
  <si>
    <t>照明控制柜</t>
  </si>
  <si>
    <t>网球场照明控制接触器负荷偏小需换大32A以上型号</t>
  </si>
  <si>
    <t>足球场照明控制接触器负荷偏小换大（50A）型号</t>
  </si>
  <si>
    <t>各照明线路相对应的时控开关、接触器、漏保都未标识清楚</t>
  </si>
  <si>
    <t>浪涌保护器接地线未接</t>
  </si>
  <si>
    <t>最下面备用漏保不能经过时控开关控制</t>
  </si>
  <si>
    <t>区域内清理清洁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</si>
</sst>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11"/>
      <color rgb="FFFF0000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2"/>
      <color rgb="FFFF0000"/>
      <name val="宋体"/>
      <charset val="134"/>
      <scheme val="minor"/>
    </font>
    <font>
      <b/>
      <sz val="14"/>
      <name val="宋体"/>
      <charset val="134"/>
    </font>
    <font>
      <sz val="14"/>
      <name val="宋体"/>
      <charset val="134"/>
    </font>
    <font>
      <sz val="12"/>
      <color rgb="FFFF0000"/>
      <name val="宋体"/>
      <charset val="134"/>
    </font>
    <font>
      <sz val="11"/>
      <name val="宋体"/>
      <charset val="134"/>
    </font>
    <font>
      <b/>
      <sz val="24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4" tint="0.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4" borderId="11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0" borderId="13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5" borderId="14" applyNumberFormat="0" applyAlignment="0" applyProtection="0">
      <alignment vertical="center"/>
    </xf>
    <xf numFmtId="0" fontId="24" fillId="6" borderId="15" applyNumberFormat="0" applyAlignment="0" applyProtection="0">
      <alignment vertical="center"/>
    </xf>
    <xf numFmtId="0" fontId="25" fillId="6" borderId="14" applyNumberFormat="0" applyAlignment="0" applyProtection="0">
      <alignment vertical="center"/>
    </xf>
    <xf numFmtId="0" fontId="26" fillId="7" borderId="16" applyNumberFormat="0" applyAlignment="0" applyProtection="0">
      <alignment vertical="center"/>
    </xf>
    <xf numFmtId="0" fontId="27" fillId="0" borderId="17" applyNumberFormat="0" applyFill="0" applyAlignment="0" applyProtection="0">
      <alignment vertical="center"/>
    </xf>
    <xf numFmtId="0" fontId="28" fillId="0" borderId="18" applyNumberFormat="0" applyFill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</cellStyleXfs>
  <cellXfs count="91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5" fillId="3" borderId="4" xfId="0" applyFont="1" applyFill="1" applyBorder="1" applyAlignment="1">
      <alignment horizontal="center" vertical="center" wrapText="1"/>
    </xf>
    <xf numFmtId="0" fontId="5" fillId="2" borderId="4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2" fillId="3" borderId="5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4" xfId="0" applyBorder="1">
      <alignment vertical="center"/>
    </xf>
    <xf numFmtId="0" fontId="0" fillId="2" borderId="4" xfId="0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>
      <alignment vertical="center"/>
    </xf>
    <xf numFmtId="0" fontId="3" fillId="0" borderId="4" xfId="0" applyFont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6" fillId="0" borderId="4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2" fillId="0" borderId="0" xfId="0" applyFont="1" applyAlignment="1">
      <alignment vertical="center" wrapText="1"/>
    </xf>
    <xf numFmtId="0" fontId="8" fillId="0" borderId="1" xfId="0" applyFont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 wrapText="1"/>
    </xf>
    <xf numFmtId="0" fontId="8" fillId="2" borderId="2" xfId="0" applyFont="1" applyFill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center" vertical="center" wrapText="1"/>
    </xf>
    <xf numFmtId="0" fontId="1" fillId="3" borderId="7" xfId="0" applyFont="1" applyFill="1" applyBorder="1" applyAlignment="1">
      <alignment vertical="center" wrapText="1"/>
    </xf>
    <xf numFmtId="0" fontId="1" fillId="0" borderId="8" xfId="0" applyFont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/>
    </xf>
    <xf numFmtId="0" fontId="2" fillId="3" borderId="9" xfId="0" applyFont="1" applyFill="1" applyBorder="1">
      <alignment vertical="center"/>
    </xf>
    <xf numFmtId="0" fontId="2" fillId="3" borderId="10" xfId="0" applyFont="1" applyFill="1" applyBorder="1" applyAlignment="1">
      <alignment horizontal="center" vertical="center"/>
    </xf>
    <xf numFmtId="0" fontId="2" fillId="3" borderId="3" xfId="0" applyFont="1" applyFill="1" applyBorder="1">
      <alignment vertical="center"/>
    </xf>
    <xf numFmtId="0" fontId="2" fillId="3" borderId="9" xfId="0" applyFont="1" applyFill="1" applyBorder="1" applyAlignment="1">
      <alignment horizontal="center" vertical="center"/>
    </xf>
    <xf numFmtId="0" fontId="2" fillId="3" borderId="7" xfId="0" applyFont="1" applyFill="1" applyBorder="1" applyAlignment="1">
      <alignment horizontal="center" vertical="center" wrapText="1"/>
    </xf>
    <xf numFmtId="0" fontId="2" fillId="0" borderId="3" xfId="0" applyFont="1" applyBorder="1">
      <alignment vertical="center"/>
    </xf>
    <xf numFmtId="0" fontId="2" fillId="0" borderId="5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4" xfId="0" applyFont="1" applyBorder="1">
      <alignment vertical="center"/>
    </xf>
    <xf numFmtId="0" fontId="1" fillId="0" borderId="4" xfId="0" applyFont="1" applyBorder="1">
      <alignment vertical="center"/>
    </xf>
    <xf numFmtId="0" fontId="1" fillId="2" borderId="4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0" fillId="2" borderId="0" xfId="0" applyFill="1">
      <alignment vertical="center"/>
    </xf>
    <xf numFmtId="0" fontId="1" fillId="3" borderId="4" xfId="0" applyFont="1" applyFill="1" applyBorder="1" applyAlignment="1">
      <alignment horizontal="center" vertical="center" wrapText="1"/>
    </xf>
    <xf numFmtId="0" fontId="2" fillId="2" borderId="4" xfId="0" applyFont="1" applyFill="1" applyBorder="1">
      <alignment vertical="center"/>
    </xf>
    <xf numFmtId="0" fontId="9" fillId="0" borderId="4" xfId="0" applyFont="1" applyBorder="1" applyAlignment="1">
      <alignment horizontal="center" vertical="center"/>
    </xf>
    <xf numFmtId="0" fontId="3" fillId="2" borderId="4" xfId="0" applyFont="1" applyFill="1" applyBorder="1">
      <alignment vertical="center"/>
    </xf>
    <xf numFmtId="0" fontId="6" fillId="2" borderId="4" xfId="0" applyFont="1" applyFill="1" applyBorder="1" applyAlignment="1">
      <alignment horizontal="left" vertical="center" wrapText="1"/>
    </xf>
    <xf numFmtId="0" fontId="1" fillId="3" borderId="6" xfId="0" applyFont="1" applyFill="1" applyBorder="1" applyAlignment="1">
      <alignment horizontal="center" vertical="center" wrapText="1"/>
    </xf>
    <xf numFmtId="0" fontId="1" fillId="3" borderId="6" xfId="0" applyFont="1" applyFill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 wrapText="1"/>
    </xf>
    <xf numFmtId="0" fontId="10" fillId="0" borderId="0" xfId="0" applyFont="1" applyFill="1" applyAlignment="1">
      <alignment horizontal="center" vertical="center"/>
    </xf>
    <xf numFmtId="0" fontId="11" fillId="0" borderId="0" xfId="0" applyFont="1" applyFill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13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/>
    </xf>
    <xf numFmtId="0" fontId="10" fillId="0" borderId="4" xfId="0" applyFont="1" applyFill="1" applyBorder="1" applyAlignment="1">
      <alignment horizontal="center" vertical="center"/>
    </xf>
    <xf numFmtId="0" fontId="10" fillId="0" borderId="4" xfId="0" applyFont="1" applyFill="1" applyBorder="1" applyAlignment="1">
      <alignment horizontal="center" vertical="center" wrapText="1"/>
    </xf>
    <xf numFmtId="0" fontId="11" fillId="0" borderId="4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pn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png"/><Relationship Id="rId54" Type="http://schemas.openxmlformats.org/officeDocument/2006/relationships/image" Target="media/image54.pn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9" Type="http://www.wps.cn/officeDocument/2020/cellImage" Target="cellimag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17"/>
  <sheetViews>
    <sheetView tabSelected="1" zoomScale="80" zoomScaleNormal="80" workbookViewId="0">
      <selection activeCell="L6" sqref="L6"/>
    </sheetView>
  </sheetViews>
  <sheetFormatPr defaultColWidth="9.45833333333333" defaultRowHeight="13.5" outlineLevelCol="3"/>
  <cols>
    <col min="1" max="1" width="9.45833333333333" style="83"/>
    <col min="2" max="2" width="38.275" style="83" customWidth="1"/>
    <col min="3" max="3" width="21.8166666666667" style="83" customWidth="1"/>
    <col min="4" max="4" width="16.9083333333333" style="83" customWidth="1"/>
    <col min="5" max="16384" width="9.45833333333333" style="83"/>
  </cols>
  <sheetData>
    <row r="1" ht="57" customHeight="1" spans="1:4">
      <c r="A1" s="84" t="s">
        <v>0</v>
      </c>
      <c r="B1" s="84"/>
      <c r="C1" s="84"/>
      <c r="D1" s="84"/>
    </row>
    <row r="2" s="80" customFormat="1" ht="54" customHeight="1" spans="1:4">
      <c r="A2" s="85" t="s">
        <v>1</v>
      </c>
      <c r="B2" s="85" t="s">
        <v>2</v>
      </c>
      <c r="C2" s="86" t="s">
        <v>3</v>
      </c>
      <c r="D2" s="85" t="s">
        <v>4</v>
      </c>
    </row>
    <row r="3" s="81" customFormat="1" ht="52" customHeight="1" spans="1:4">
      <c r="A3" s="87">
        <v>1</v>
      </c>
      <c r="B3" s="87" t="s">
        <v>5</v>
      </c>
      <c r="C3" s="87">
        <f>沁苑5栋室内!H162</f>
        <v>0</v>
      </c>
      <c r="D3" s="87"/>
    </row>
    <row r="4" s="81" customFormat="1" ht="52" customHeight="1" spans="1:4">
      <c r="A4" s="87">
        <v>2</v>
      </c>
      <c r="B4" s="87" t="s">
        <v>6</v>
      </c>
      <c r="C4" s="87">
        <f>沁苑6栋室内!H145</f>
        <v>0</v>
      </c>
      <c r="D4" s="87"/>
    </row>
    <row r="5" s="81" customFormat="1" ht="52" customHeight="1" spans="1:4">
      <c r="A5" s="87">
        <v>3</v>
      </c>
      <c r="B5" s="87" t="s">
        <v>7</v>
      </c>
      <c r="C5" s="87">
        <f>'沁苑5-6栋等移交区域室外'!H70</f>
        <v>0</v>
      </c>
      <c r="D5" s="87"/>
    </row>
    <row r="6" s="81" customFormat="1" ht="52" customHeight="1" spans="1:4">
      <c r="A6" s="87">
        <v>4</v>
      </c>
      <c r="B6" s="87" t="s">
        <v>8</v>
      </c>
      <c r="C6" s="87">
        <f>B设备房!H44</f>
        <v>0</v>
      </c>
      <c r="D6" s="87"/>
    </row>
    <row r="7" s="81" customFormat="1" ht="52" customHeight="1" spans="1:4">
      <c r="A7" s="87">
        <v>5</v>
      </c>
      <c r="B7" s="87" t="s">
        <v>9</v>
      </c>
      <c r="C7" s="87">
        <f>二期综合体育场!H36</f>
        <v>0</v>
      </c>
      <c r="D7" s="87"/>
    </row>
    <row r="8" s="80" customFormat="1" ht="52" customHeight="1" spans="1:4">
      <c r="A8" s="88" t="s">
        <v>10</v>
      </c>
      <c r="B8" s="89"/>
      <c r="C8" s="85">
        <f>SUM(C3:C7)</f>
        <v>0</v>
      </c>
      <c r="D8" s="85"/>
    </row>
    <row r="9" s="82" customFormat="1" ht="25" customHeight="1" spans="1:4">
      <c r="A9" s="90" t="s">
        <v>11</v>
      </c>
      <c r="B9" s="90"/>
      <c r="C9" s="90"/>
      <c r="D9" s="90"/>
    </row>
    <row r="10" ht="25" customHeight="1"/>
    <row r="11" ht="25" customHeight="1"/>
    <row r="12" ht="25" customHeight="1"/>
    <row r="13" ht="25" customHeight="1"/>
    <row r="14" ht="25" customHeight="1"/>
    <row r="15" ht="25" customHeight="1"/>
    <row r="16" ht="25" customHeight="1"/>
    <row r="17" ht="25" customHeight="1"/>
  </sheetData>
  <mergeCells count="3">
    <mergeCell ref="A1:D1"/>
    <mergeCell ref="A8:B8"/>
    <mergeCell ref="A9:D9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63"/>
  <sheetViews>
    <sheetView zoomScale="80" zoomScaleNormal="80" workbookViewId="0">
      <pane ySplit="2" topLeftCell="A151" activePane="bottomLeft" state="frozen"/>
      <selection/>
      <selection pane="bottomLeft" activeCell="K156" sqref="K156"/>
    </sheetView>
  </sheetViews>
  <sheetFormatPr defaultColWidth="9" defaultRowHeight="13.5"/>
  <cols>
    <col min="1" max="1" width="17.5" customWidth="1"/>
    <col min="2" max="2" width="8.5" customWidth="1"/>
    <col min="3" max="3" width="47" style="4" customWidth="1"/>
    <col min="4" max="4" width="19" customWidth="1"/>
    <col min="5" max="6" width="9.13333333333333" customWidth="1"/>
    <col min="7" max="7" width="13.125" style="70" customWidth="1"/>
    <col min="8" max="8" width="9.13333333333333" style="4" customWidth="1"/>
    <col min="9" max="9" width="36.4583333333333" style="4" customWidth="1"/>
  </cols>
  <sheetData>
    <row r="1" ht="28" customHeight="1" spans="1:9">
      <c r="A1" s="47" t="s">
        <v>12</v>
      </c>
      <c r="B1" s="48"/>
      <c r="C1" s="48"/>
      <c r="D1" s="48"/>
      <c r="E1" s="48"/>
      <c r="F1" s="48"/>
      <c r="G1" s="49"/>
      <c r="H1" s="48"/>
      <c r="I1" s="50"/>
    </row>
    <row r="2" s="1" customFormat="1" ht="38" customHeight="1" spans="1:9">
      <c r="A2" s="76" t="s">
        <v>13</v>
      </c>
      <c r="B2" s="77" t="s">
        <v>1</v>
      </c>
      <c r="C2" s="76" t="s">
        <v>14</v>
      </c>
      <c r="D2" s="78" t="s">
        <v>15</v>
      </c>
      <c r="E2" s="13" t="s">
        <v>16</v>
      </c>
      <c r="F2" s="13" t="s">
        <v>17</v>
      </c>
      <c r="G2" s="14" t="s">
        <v>18</v>
      </c>
      <c r="H2" s="13" t="s">
        <v>19</v>
      </c>
      <c r="I2" s="78" t="s">
        <v>4</v>
      </c>
    </row>
    <row r="3" s="2" customFormat="1" ht="37" customHeight="1" spans="1:9">
      <c r="A3" s="71" t="s">
        <v>20</v>
      </c>
      <c r="B3" s="21"/>
      <c r="C3" s="21"/>
      <c r="D3" s="21"/>
      <c r="E3" s="21"/>
      <c r="F3" s="21"/>
      <c r="G3" s="79"/>
      <c r="H3" s="21"/>
      <c r="I3" s="21"/>
    </row>
    <row r="4" s="2" customFormat="1" ht="37" customHeight="1" spans="1:9">
      <c r="A4" s="21" t="s">
        <v>21</v>
      </c>
      <c r="B4" s="20">
        <v>1</v>
      </c>
      <c r="C4" s="21" t="s">
        <v>22</v>
      </c>
      <c r="D4" s="42" t="str">
        <f>_xlfn.DISPIMG("ID_50D6EFBA29B647CD93DBF4160DB1CDBE",1)</f>
        <v>=DISPIMG("ID_50D6EFBA29B647CD93DBF4160DB1CDBE",1)</v>
      </c>
      <c r="E4" s="42" t="s">
        <v>23</v>
      </c>
      <c r="F4" s="42">
        <v>1</v>
      </c>
      <c r="G4" s="43"/>
      <c r="H4" s="42">
        <f>F4*G4</f>
        <v>0</v>
      </c>
      <c r="I4" s="42"/>
    </row>
    <row r="5" s="2" customFormat="1" ht="38" customHeight="1" spans="1:9">
      <c r="A5" s="27" t="s">
        <v>24</v>
      </c>
      <c r="B5" s="20">
        <v>2</v>
      </c>
      <c r="C5" s="27" t="s">
        <v>25</v>
      </c>
      <c r="D5" s="42"/>
      <c r="E5" s="42" t="s">
        <v>23</v>
      </c>
      <c r="F5" s="42">
        <v>1</v>
      </c>
      <c r="G5" s="43"/>
      <c r="H5" s="42">
        <f>F5*G5</f>
        <v>0</v>
      </c>
      <c r="I5" s="42" t="s">
        <v>26</v>
      </c>
    </row>
    <row r="6" s="2" customFormat="1" ht="39" customHeight="1" spans="1:9">
      <c r="A6" s="27" t="s">
        <v>27</v>
      </c>
      <c r="B6" s="20">
        <v>3</v>
      </c>
      <c r="C6" s="27" t="s">
        <v>28</v>
      </c>
      <c r="D6" s="42" t="str">
        <f>_xlfn.DISPIMG("ID_8C7D10A3F32C41D58CA327BD93588346",1)</f>
        <v>=DISPIMG("ID_8C7D10A3F32C41D58CA327BD93588346",1)</v>
      </c>
      <c r="E6" s="42" t="s">
        <v>23</v>
      </c>
      <c r="F6" s="42">
        <v>1</v>
      </c>
      <c r="G6" s="43"/>
      <c r="H6" s="42">
        <f>F6*G6</f>
        <v>0</v>
      </c>
      <c r="I6" s="42"/>
    </row>
    <row r="7" s="2" customFormat="1" ht="28.5" spans="1:9">
      <c r="A7" s="27"/>
      <c r="B7" s="20">
        <v>4</v>
      </c>
      <c r="C7" s="27" t="s">
        <v>29</v>
      </c>
      <c r="D7" s="42"/>
      <c r="E7" s="42" t="s">
        <v>23</v>
      </c>
      <c r="F7" s="42">
        <v>1</v>
      </c>
      <c r="G7" s="43"/>
      <c r="H7" s="42">
        <f t="shared" ref="H7:H28" si="0">F7*G7</f>
        <v>0</v>
      </c>
      <c r="I7" s="42"/>
    </row>
    <row r="8" s="2" customFormat="1" ht="14.25" spans="1:9">
      <c r="A8" s="27"/>
      <c r="B8" s="20">
        <v>5</v>
      </c>
      <c r="C8" s="27" t="s">
        <v>30</v>
      </c>
      <c r="D8" s="42"/>
      <c r="E8" s="42" t="s">
        <v>23</v>
      </c>
      <c r="F8" s="42">
        <v>1</v>
      </c>
      <c r="G8" s="43"/>
      <c r="H8" s="42">
        <f t="shared" si="0"/>
        <v>0</v>
      </c>
      <c r="I8" s="42"/>
    </row>
    <row r="9" s="2" customFormat="1" ht="14.25" spans="1:9">
      <c r="A9" s="27"/>
      <c r="B9" s="20">
        <v>6</v>
      </c>
      <c r="C9" s="27" t="s">
        <v>31</v>
      </c>
      <c r="D9" s="42"/>
      <c r="E9" s="42" t="s">
        <v>23</v>
      </c>
      <c r="F9" s="42">
        <v>1</v>
      </c>
      <c r="G9" s="43"/>
      <c r="H9" s="42">
        <f t="shared" si="0"/>
        <v>0</v>
      </c>
      <c r="I9" s="42"/>
    </row>
    <row r="10" s="2" customFormat="1" ht="14.25" spans="1:9">
      <c r="A10" s="27"/>
      <c r="B10" s="20">
        <v>7</v>
      </c>
      <c r="C10" s="27" t="s">
        <v>32</v>
      </c>
      <c r="D10" s="42"/>
      <c r="E10" s="42" t="s">
        <v>23</v>
      </c>
      <c r="F10" s="42">
        <v>1</v>
      </c>
      <c r="G10" s="43"/>
      <c r="H10" s="42">
        <f t="shared" si="0"/>
        <v>0</v>
      </c>
      <c r="I10" s="42"/>
    </row>
    <row r="11" s="2" customFormat="1" ht="14.25" spans="1:9">
      <c r="A11" s="27"/>
      <c r="B11" s="20">
        <v>8</v>
      </c>
      <c r="C11" s="27" t="s">
        <v>33</v>
      </c>
      <c r="D11" s="42"/>
      <c r="E11" s="42" t="s">
        <v>23</v>
      </c>
      <c r="F11" s="42">
        <v>1</v>
      </c>
      <c r="G11" s="43"/>
      <c r="H11" s="42">
        <f t="shared" si="0"/>
        <v>0</v>
      </c>
      <c r="I11" s="42"/>
    </row>
    <row r="12" s="2" customFormat="1" ht="14.25" spans="1:9">
      <c r="A12" s="27"/>
      <c r="B12" s="20">
        <v>9</v>
      </c>
      <c r="C12" s="27" t="s">
        <v>34</v>
      </c>
      <c r="D12" s="42"/>
      <c r="E12" s="42" t="s">
        <v>23</v>
      </c>
      <c r="F12" s="42">
        <v>1</v>
      </c>
      <c r="G12" s="43"/>
      <c r="H12" s="42">
        <f t="shared" si="0"/>
        <v>0</v>
      </c>
      <c r="I12" s="42"/>
    </row>
    <row r="13" s="2" customFormat="1" ht="14.25" spans="1:9">
      <c r="A13" s="27"/>
      <c r="B13" s="20">
        <v>10</v>
      </c>
      <c r="C13" s="27" t="s">
        <v>35</v>
      </c>
      <c r="D13" s="42"/>
      <c r="E13" s="42" t="s">
        <v>23</v>
      </c>
      <c r="F13" s="42">
        <v>1</v>
      </c>
      <c r="G13" s="43"/>
      <c r="H13" s="42">
        <f t="shared" si="0"/>
        <v>0</v>
      </c>
      <c r="I13" s="42"/>
    </row>
    <row r="14" s="2" customFormat="1" ht="14.25" spans="1:9">
      <c r="A14" s="27"/>
      <c r="B14" s="20">
        <v>11</v>
      </c>
      <c r="C14" s="27" t="s">
        <v>36</v>
      </c>
      <c r="D14" s="42"/>
      <c r="E14" s="42" t="s">
        <v>23</v>
      </c>
      <c r="F14" s="42">
        <v>1</v>
      </c>
      <c r="G14" s="43"/>
      <c r="H14" s="42">
        <f t="shared" si="0"/>
        <v>0</v>
      </c>
      <c r="I14" s="42"/>
    </row>
    <row r="15" s="2" customFormat="1" ht="14.25" spans="1:9">
      <c r="A15" s="27"/>
      <c r="B15" s="20">
        <v>12</v>
      </c>
      <c r="C15" s="27" t="s">
        <v>37</v>
      </c>
      <c r="D15" s="42"/>
      <c r="E15" s="42" t="s">
        <v>23</v>
      </c>
      <c r="F15" s="42">
        <v>1</v>
      </c>
      <c r="G15" s="43"/>
      <c r="H15" s="42">
        <f t="shared" si="0"/>
        <v>0</v>
      </c>
      <c r="I15" s="42"/>
    </row>
    <row r="16" s="2" customFormat="1" ht="14.25" spans="1:9">
      <c r="A16" s="27"/>
      <c r="B16" s="20">
        <v>13</v>
      </c>
      <c r="C16" s="27" t="s">
        <v>38</v>
      </c>
      <c r="D16" s="42"/>
      <c r="E16" s="42" t="s">
        <v>23</v>
      </c>
      <c r="F16" s="42">
        <v>1</v>
      </c>
      <c r="G16" s="43"/>
      <c r="H16" s="42">
        <f t="shared" si="0"/>
        <v>0</v>
      </c>
      <c r="I16" s="42"/>
    </row>
    <row r="17" s="2" customFormat="1" ht="28.5" spans="1:9">
      <c r="A17" s="27"/>
      <c r="B17" s="20">
        <v>14</v>
      </c>
      <c r="C17" s="27" t="s">
        <v>39</v>
      </c>
      <c r="D17" s="42"/>
      <c r="E17" s="42" t="s">
        <v>23</v>
      </c>
      <c r="F17" s="42">
        <v>1</v>
      </c>
      <c r="G17" s="43"/>
      <c r="H17" s="42">
        <f t="shared" si="0"/>
        <v>0</v>
      </c>
      <c r="I17" s="42"/>
    </row>
    <row r="18" s="2" customFormat="1" ht="14.25" spans="1:9">
      <c r="A18" s="27"/>
      <c r="B18" s="20">
        <v>15</v>
      </c>
      <c r="C18" s="27" t="s">
        <v>40</v>
      </c>
      <c r="D18" s="42"/>
      <c r="E18" s="42" t="s">
        <v>23</v>
      </c>
      <c r="F18" s="42">
        <v>1</v>
      </c>
      <c r="G18" s="43"/>
      <c r="H18" s="42">
        <f t="shared" si="0"/>
        <v>0</v>
      </c>
      <c r="I18" s="42"/>
    </row>
    <row r="19" s="2" customFormat="1" ht="28.5" spans="1:9">
      <c r="A19" s="27"/>
      <c r="B19" s="20">
        <v>16</v>
      </c>
      <c r="C19" s="27" t="s">
        <v>41</v>
      </c>
      <c r="D19" s="42"/>
      <c r="E19" s="42" t="s">
        <v>23</v>
      </c>
      <c r="F19" s="42">
        <v>1</v>
      </c>
      <c r="G19" s="43"/>
      <c r="H19" s="42">
        <f t="shared" si="0"/>
        <v>0</v>
      </c>
      <c r="I19" s="42"/>
    </row>
    <row r="20" s="2" customFormat="1" ht="14.25" spans="1:9">
      <c r="A20" s="27"/>
      <c r="B20" s="20">
        <v>17</v>
      </c>
      <c r="C20" s="27" t="s">
        <v>42</v>
      </c>
      <c r="D20" s="42"/>
      <c r="E20" s="42" t="s">
        <v>23</v>
      </c>
      <c r="F20" s="42">
        <v>1</v>
      </c>
      <c r="G20" s="43"/>
      <c r="H20" s="42">
        <f t="shared" si="0"/>
        <v>0</v>
      </c>
      <c r="I20" s="42"/>
    </row>
    <row r="21" s="2" customFormat="1" ht="14.25" spans="1:9">
      <c r="A21" s="27"/>
      <c r="B21" s="20">
        <v>18</v>
      </c>
      <c r="C21" s="27" t="s">
        <v>43</v>
      </c>
      <c r="D21" s="42"/>
      <c r="E21" s="42" t="s">
        <v>23</v>
      </c>
      <c r="F21" s="42">
        <v>1</v>
      </c>
      <c r="G21" s="43"/>
      <c r="H21" s="42">
        <f t="shared" si="0"/>
        <v>0</v>
      </c>
      <c r="I21" s="42"/>
    </row>
    <row r="22" s="2" customFormat="1" ht="14.25" spans="1:9">
      <c r="A22" s="27"/>
      <c r="B22" s="20">
        <v>19</v>
      </c>
      <c r="C22" s="27" t="s">
        <v>44</v>
      </c>
      <c r="D22" s="42"/>
      <c r="E22" s="42" t="s">
        <v>23</v>
      </c>
      <c r="F22" s="42">
        <v>1</v>
      </c>
      <c r="G22" s="43"/>
      <c r="H22" s="42">
        <f t="shared" si="0"/>
        <v>0</v>
      </c>
      <c r="I22" s="42"/>
    </row>
    <row r="23" s="2" customFormat="1" ht="14.25" spans="1:9">
      <c r="A23" s="27"/>
      <c r="B23" s="20">
        <v>20</v>
      </c>
      <c r="C23" s="27" t="s">
        <v>45</v>
      </c>
      <c r="D23" s="42"/>
      <c r="E23" s="42" t="s">
        <v>23</v>
      </c>
      <c r="F23" s="42">
        <v>1</v>
      </c>
      <c r="G23" s="43"/>
      <c r="H23" s="42">
        <f t="shared" si="0"/>
        <v>0</v>
      </c>
      <c r="I23" s="42"/>
    </row>
    <row r="24" s="2" customFormat="1" ht="14.25" spans="1:9">
      <c r="A24" s="27"/>
      <c r="B24" s="20">
        <v>21</v>
      </c>
      <c r="C24" s="27" t="s">
        <v>46</v>
      </c>
      <c r="D24" s="42"/>
      <c r="E24" s="42" t="s">
        <v>23</v>
      </c>
      <c r="F24" s="42">
        <v>1</v>
      </c>
      <c r="G24" s="43"/>
      <c r="H24" s="42">
        <f t="shared" si="0"/>
        <v>0</v>
      </c>
      <c r="I24" s="42"/>
    </row>
    <row r="25" s="2" customFormat="1" ht="14.25" spans="1:9">
      <c r="A25" s="27"/>
      <c r="B25" s="20">
        <v>22</v>
      </c>
      <c r="C25" s="27" t="s">
        <v>47</v>
      </c>
      <c r="D25" s="42"/>
      <c r="E25" s="42" t="s">
        <v>23</v>
      </c>
      <c r="F25" s="42">
        <v>1</v>
      </c>
      <c r="G25" s="43"/>
      <c r="H25" s="42">
        <f t="shared" si="0"/>
        <v>0</v>
      </c>
      <c r="I25" s="42"/>
    </row>
    <row r="26" s="2" customFormat="1" ht="14.25" spans="1:9">
      <c r="A26" s="27"/>
      <c r="B26" s="20">
        <v>23</v>
      </c>
      <c r="C26" s="27" t="s">
        <v>48</v>
      </c>
      <c r="D26" s="42"/>
      <c r="E26" s="42" t="s">
        <v>23</v>
      </c>
      <c r="F26" s="42">
        <v>1</v>
      </c>
      <c r="G26" s="43"/>
      <c r="H26" s="42">
        <f t="shared" si="0"/>
        <v>0</v>
      </c>
      <c r="I26" s="42"/>
    </row>
    <row r="27" s="2" customFormat="1" ht="14.25" spans="1:9">
      <c r="A27" s="27"/>
      <c r="B27" s="20">
        <v>24</v>
      </c>
      <c r="C27" s="27" t="s">
        <v>49</v>
      </c>
      <c r="D27" s="42"/>
      <c r="E27" s="42" t="s">
        <v>23</v>
      </c>
      <c r="F27" s="42">
        <v>1</v>
      </c>
      <c r="G27" s="43"/>
      <c r="H27" s="42">
        <f t="shared" si="0"/>
        <v>0</v>
      </c>
      <c r="I27" s="42"/>
    </row>
    <row r="28" s="2" customFormat="1" ht="14.25" spans="1:9">
      <c r="A28" s="27"/>
      <c r="B28" s="20">
        <v>25</v>
      </c>
      <c r="C28" s="27" t="s">
        <v>50</v>
      </c>
      <c r="D28" s="42"/>
      <c r="E28" s="42" t="s">
        <v>23</v>
      </c>
      <c r="F28" s="42">
        <v>1</v>
      </c>
      <c r="G28" s="43"/>
      <c r="H28" s="42">
        <f t="shared" si="0"/>
        <v>0</v>
      </c>
      <c r="I28" s="42"/>
    </row>
    <row r="29" s="2" customFormat="1" ht="14.25" spans="1:9">
      <c r="A29" s="27"/>
      <c r="B29" s="20">
        <v>26</v>
      </c>
      <c r="C29" s="27" t="s">
        <v>51</v>
      </c>
      <c r="D29" s="42"/>
      <c r="E29" s="42" t="s">
        <v>23</v>
      </c>
      <c r="F29" s="42">
        <v>1</v>
      </c>
      <c r="G29" s="43"/>
      <c r="H29" s="42">
        <f t="shared" ref="H29:H60" si="1">F29*G29</f>
        <v>0</v>
      </c>
      <c r="I29" s="42"/>
    </row>
    <row r="30" s="2" customFormat="1" ht="14.25" spans="1:9">
      <c r="A30" s="27"/>
      <c r="B30" s="20">
        <v>27</v>
      </c>
      <c r="C30" s="27" t="s">
        <v>52</v>
      </c>
      <c r="D30" s="42"/>
      <c r="E30" s="42" t="s">
        <v>23</v>
      </c>
      <c r="F30" s="42">
        <v>1</v>
      </c>
      <c r="G30" s="43"/>
      <c r="H30" s="42">
        <f t="shared" si="1"/>
        <v>0</v>
      </c>
      <c r="I30" s="42"/>
    </row>
    <row r="31" s="2" customFormat="1" ht="14.25" spans="1:9">
      <c r="A31" s="27"/>
      <c r="B31" s="20">
        <v>28</v>
      </c>
      <c r="C31" s="27" t="s">
        <v>53</v>
      </c>
      <c r="D31" s="42"/>
      <c r="E31" s="42" t="s">
        <v>23</v>
      </c>
      <c r="F31" s="42">
        <v>1</v>
      </c>
      <c r="G31" s="43"/>
      <c r="H31" s="42">
        <f t="shared" si="1"/>
        <v>0</v>
      </c>
      <c r="I31" s="42"/>
    </row>
    <row r="32" s="2" customFormat="1" ht="14.25" spans="1:9">
      <c r="A32" s="27"/>
      <c r="B32" s="20">
        <v>29</v>
      </c>
      <c r="C32" s="27" t="s">
        <v>54</v>
      </c>
      <c r="D32" s="42"/>
      <c r="E32" s="42" t="s">
        <v>23</v>
      </c>
      <c r="F32" s="42">
        <v>1</v>
      </c>
      <c r="G32" s="43"/>
      <c r="H32" s="42">
        <f t="shared" si="1"/>
        <v>0</v>
      </c>
      <c r="I32" s="42"/>
    </row>
    <row r="33" s="2" customFormat="1" ht="28.5" spans="1:9">
      <c r="A33" s="27"/>
      <c r="B33" s="20">
        <v>30</v>
      </c>
      <c r="C33" s="27" t="s">
        <v>55</v>
      </c>
      <c r="D33" s="42"/>
      <c r="E33" s="42" t="s">
        <v>23</v>
      </c>
      <c r="F33" s="42">
        <v>1</v>
      </c>
      <c r="G33" s="43"/>
      <c r="H33" s="42">
        <f t="shared" si="1"/>
        <v>0</v>
      </c>
      <c r="I33" s="42"/>
    </row>
    <row r="34" s="2" customFormat="1" ht="14.25" spans="1:9">
      <c r="A34" s="27" t="s">
        <v>56</v>
      </c>
      <c r="B34" s="20">
        <v>31</v>
      </c>
      <c r="C34" s="27" t="s">
        <v>57</v>
      </c>
      <c r="D34" s="42"/>
      <c r="E34" s="42" t="s">
        <v>23</v>
      </c>
      <c r="F34" s="42">
        <v>1</v>
      </c>
      <c r="G34" s="43"/>
      <c r="H34" s="42">
        <f t="shared" si="1"/>
        <v>0</v>
      </c>
      <c r="I34" s="42"/>
    </row>
    <row r="35" s="2" customFormat="1" ht="28.5" spans="1:9">
      <c r="A35" s="27"/>
      <c r="B35" s="20">
        <v>32</v>
      </c>
      <c r="C35" s="27" t="s">
        <v>58</v>
      </c>
      <c r="D35" s="42"/>
      <c r="E35" s="42" t="s">
        <v>23</v>
      </c>
      <c r="F35" s="42">
        <v>1</v>
      </c>
      <c r="G35" s="43"/>
      <c r="H35" s="42">
        <f t="shared" si="1"/>
        <v>0</v>
      </c>
      <c r="I35" s="42"/>
    </row>
    <row r="36" s="2" customFormat="1" ht="14.25" spans="1:9">
      <c r="A36" s="27"/>
      <c r="B36" s="20">
        <v>33</v>
      </c>
      <c r="C36" s="27" t="s">
        <v>59</v>
      </c>
      <c r="D36" s="42"/>
      <c r="E36" s="42" t="s">
        <v>23</v>
      </c>
      <c r="F36" s="42">
        <v>1</v>
      </c>
      <c r="G36" s="43"/>
      <c r="H36" s="42">
        <f t="shared" si="1"/>
        <v>0</v>
      </c>
      <c r="I36" s="42"/>
    </row>
    <row r="37" s="2" customFormat="1" ht="28.5" spans="1:9">
      <c r="A37" s="27"/>
      <c r="B37" s="20">
        <v>34</v>
      </c>
      <c r="C37" s="27" t="s">
        <v>60</v>
      </c>
      <c r="D37" s="42"/>
      <c r="E37" s="42" t="s">
        <v>23</v>
      </c>
      <c r="F37" s="42">
        <v>1</v>
      </c>
      <c r="G37" s="43"/>
      <c r="H37" s="42">
        <f t="shared" si="1"/>
        <v>0</v>
      </c>
      <c r="I37" s="42"/>
    </row>
    <row r="38" s="2" customFormat="1" ht="14.25" spans="1:9">
      <c r="A38" s="27"/>
      <c r="B38" s="20">
        <v>35</v>
      </c>
      <c r="C38" s="27" t="s">
        <v>61</v>
      </c>
      <c r="D38" s="42"/>
      <c r="E38" s="42" t="s">
        <v>23</v>
      </c>
      <c r="F38" s="42">
        <v>1</v>
      </c>
      <c r="G38" s="43"/>
      <c r="H38" s="42">
        <f t="shared" si="1"/>
        <v>0</v>
      </c>
      <c r="I38" s="42"/>
    </row>
    <row r="39" s="2" customFormat="1" ht="28.5" spans="1:9">
      <c r="A39" s="27"/>
      <c r="B39" s="20">
        <v>36</v>
      </c>
      <c r="C39" s="27" t="s">
        <v>62</v>
      </c>
      <c r="D39" s="42"/>
      <c r="E39" s="42" t="s">
        <v>23</v>
      </c>
      <c r="F39" s="42">
        <v>1</v>
      </c>
      <c r="G39" s="43"/>
      <c r="H39" s="42">
        <f t="shared" si="1"/>
        <v>0</v>
      </c>
      <c r="I39" s="42"/>
    </row>
    <row r="40" s="2" customFormat="1" ht="14.25" spans="1:9">
      <c r="A40" s="27"/>
      <c r="B40" s="20">
        <v>37</v>
      </c>
      <c r="C40" s="27" t="s">
        <v>63</v>
      </c>
      <c r="D40" s="42"/>
      <c r="E40" s="42" t="s">
        <v>23</v>
      </c>
      <c r="F40" s="42">
        <v>1</v>
      </c>
      <c r="G40" s="43"/>
      <c r="H40" s="42">
        <f t="shared" si="1"/>
        <v>0</v>
      </c>
      <c r="I40" s="42"/>
    </row>
    <row r="41" s="2" customFormat="1" ht="14.25" spans="1:9">
      <c r="A41" s="27"/>
      <c r="B41" s="20">
        <v>38</v>
      </c>
      <c r="C41" s="27" t="s">
        <v>64</v>
      </c>
      <c r="D41" s="42"/>
      <c r="E41" s="42" t="s">
        <v>23</v>
      </c>
      <c r="F41" s="42">
        <v>1</v>
      </c>
      <c r="G41" s="43"/>
      <c r="H41" s="42">
        <f t="shared" si="1"/>
        <v>0</v>
      </c>
      <c r="I41" s="42"/>
    </row>
    <row r="42" s="2" customFormat="1" ht="28.5" spans="1:9">
      <c r="A42" s="27"/>
      <c r="B42" s="20">
        <v>39</v>
      </c>
      <c r="C42" s="27" t="s">
        <v>65</v>
      </c>
      <c r="D42" s="42"/>
      <c r="E42" s="42" t="s">
        <v>23</v>
      </c>
      <c r="F42" s="42">
        <v>1</v>
      </c>
      <c r="G42" s="43"/>
      <c r="H42" s="42">
        <f t="shared" si="1"/>
        <v>0</v>
      </c>
      <c r="I42" s="42"/>
    </row>
    <row r="43" s="2" customFormat="1" ht="14.25" spans="1:9">
      <c r="A43" s="27"/>
      <c r="B43" s="20">
        <v>40</v>
      </c>
      <c r="C43" s="27" t="s">
        <v>66</v>
      </c>
      <c r="D43" s="42"/>
      <c r="E43" s="42" t="s">
        <v>23</v>
      </c>
      <c r="F43" s="42">
        <v>1</v>
      </c>
      <c r="G43" s="43"/>
      <c r="H43" s="42">
        <f t="shared" si="1"/>
        <v>0</v>
      </c>
      <c r="I43" s="42"/>
    </row>
    <row r="44" s="2" customFormat="1" ht="14.25" spans="1:9">
      <c r="A44" s="27"/>
      <c r="B44" s="20">
        <v>41</v>
      </c>
      <c r="C44" s="27" t="s">
        <v>67</v>
      </c>
      <c r="D44" s="42"/>
      <c r="E44" s="42" t="s">
        <v>23</v>
      </c>
      <c r="F44" s="42">
        <v>1</v>
      </c>
      <c r="G44" s="43"/>
      <c r="H44" s="42">
        <f t="shared" si="1"/>
        <v>0</v>
      </c>
      <c r="I44" s="42"/>
    </row>
    <row r="45" s="2" customFormat="1" ht="14.25" spans="1:9">
      <c r="A45" s="27"/>
      <c r="B45" s="20">
        <v>42</v>
      </c>
      <c r="C45" s="27" t="s">
        <v>68</v>
      </c>
      <c r="D45" s="42"/>
      <c r="E45" s="42" t="s">
        <v>23</v>
      </c>
      <c r="F45" s="42">
        <v>1</v>
      </c>
      <c r="G45" s="43"/>
      <c r="H45" s="42">
        <f t="shared" si="1"/>
        <v>0</v>
      </c>
      <c r="I45" s="42"/>
    </row>
    <row r="46" s="2" customFormat="1" ht="14.25" spans="1:9">
      <c r="A46" s="27"/>
      <c r="B46" s="20">
        <v>43</v>
      </c>
      <c r="C46" s="27" t="s">
        <v>69</v>
      </c>
      <c r="D46" s="42"/>
      <c r="E46" s="42" t="s">
        <v>23</v>
      </c>
      <c r="F46" s="42">
        <v>1</v>
      </c>
      <c r="G46" s="43"/>
      <c r="H46" s="42">
        <f t="shared" si="1"/>
        <v>0</v>
      </c>
      <c r="I46" s="42"/>
    </row>
    <row r="47" s="2" customFormat="1" ht="14.25" spans="1:9">
      <c r="A47" s="27"/>
      <c r="B47" s="20">
        <v>44</v>
      </c>
      <c r="C47" s="27" t="s">
        <v>70</v>
      </c>
      <c r="D47" s="42"/>
      <c r="E47" s="42" t="s">
        <v>23</v>
      </c>
      <c r="F47" s="42">
        <v>1</v>
      </c>
      <c r="G47" s="43"/>
      <c r="H47" s="42">
        <f t="shared" si="1"/>
        <v>0</v>
      </c>
      <c r="I47" s="42"/>
    </row>
    <row r="48" s="2" customFormat="1" ht="14.25" spans="1:9">
      <c r="A48" s="27"/>
      <c r="B48" s="20">
        <v>45</v>
      </c>
      <c r="C48" s="27" t="s">
        <v>71</v>
      </c>
      <c r="D48" s="42"/>
      <c r="E48" s="42" t="s">
        <v>23</v>
      </c>
      <c r="F48" s="42">
        <v>1</v>
      </c>
      <c r="G48" s="43"/>
      <c r="H48" s="42">
        <f t="shared" si="1"/>
        <v>0</v>
      </c>
      <c r="I48" s="42"/>
    </row>
    <row r="49" s="2" customFormat="1" ht="14.25" spans="1:9">
      <c r="A49" s="27"/>
      <c r="B49" s="20">
        <v>46</v>
      </c>
      <c r="C49" s="27" t="s">
        <v>72</v>
      </c>
      <c r="D49" s="42"/>
      <c r="E49" s="42" t="s">
        <v>23</v>
      </c>
      <c r="F49" s="42">
        <v>1</v>
      </c>
      <c r="G49" s="43"/>
      <c r="H49" s="42">
        <f t="shared" si="1"/>
        <v>0</v>
      </c>
      <c r="I49" s="42"/>
    </row>
    <row r="50" s="2" customFormat="1" ht="14.25" spans="1:9">
      <c r="A50" s="27"/>
      <c r="B50" s="20">
        <v>47</v>
      </c>
      <c r="C50" s="27" t="s">
        <v>73</v>
      </c>
      <c r="D50" s="42"/>
      <c r="E50" s="42" t="s">
        <v>23</v>
      </c>
      <c r="F50" s="42">
        <v>1</v>
      </c>
      <c r="G50" s="43"/>
      <c r="H50" s="42">
        <f t="shared" si="1"/>
        <v>0</v>
      </c>
      <c r="I50" s="42"/>
    </row>
    <row r="51" s="2" customFormat="1" ht="14.25" spans="1:9">
      <c r="A51" s="27"/>
      <c r="B51" s="20">
        <v>48</v>
      </c>
      <c r="C51" s="27" t="s">
        <v>74</v>
      </c>
      <c r="D51" s="42"/>
      <c r="E51" s="42" t="s">
        <v>23</v>
      </c>
      <c r="F51" s="42">
        <v>1</v>
      </c>
      <c r="G51" s="43"/>
      <c r="H51" s="42">
        <f t="shared" si="1"/>
        <v>0</v>
      </c>
      <c r="I51" s="42"/>
    </row>
    <row r="52" s="2" customFormat="1" ht="28.5" spans="1:9">
      <c r="A52" s="27"/>
      <c r="B52" s="20">
        <v>49</v>
      </c>
      <c r="C52" s="27" t="s">
        <v>75</v>
      </c>
      <c r="D52" s="42"/>
      <c r="E52" s="42" t="s">
        <v>23</v>
      </c>
      <c r="F52" s="42">
        <v>1</v>
      </c>
      <c r="G52" s="43"/>
      <c r="H52" s="42">
        <f t="shared" si="1"/>
        <v>0</v>
      </c>
      <c r="I52" s="42"/>
    </row>
    <row r="53" s="2" customFormat="1" ht="14.25" spans="1:9">
      <c r="A53" s="27"/>
      <c r="B53" s="20">
        <v>50</v>
      </c>
      <c r="C53" s="27" t="s">
        <v>76</v>
      </c>
      <c r="D53" s="42"/>
      <c r="E53" s="42" t="s">
        <v>23</v>
      </c>
      <c r="F53" s="42">
        <v>1</v>
      </c>
      <c r="G53" s="43"/>
      <c r="H53" s="42">
        <f t="shared" si="1"/>
        <v>0</v>
      </c>
      <c r="I53" s="42"/>
    </row>
    <row r="54" s="2" customFormat="1" ht="28.5" spans="1:9">
      <c r="A54" s="27"/>
      <c r="B54" s="20">
        <v>51</v>
      </c>
      <c r="C54" s="27" t="s">
        <v>77</v>
      </c>
      <c r="D54" s="42"/>
      <c r="E54" s="42" t="s">
        <v>23</v>
      </c>
      <c r="F54" s="42">
        <v>1</v>
      </c>
      <c r="G54" s="43"/>
      <c r="H54" s="42">
        <f t="shared" si="1"/>
        <v>0</v>
      </c>
      <c r="I54" s="42"/>
    </row>
    <row r="55" s="2" customFormat="1" ht="14.25" spans="1:9">
      <c r="A55" s="27"/>
      <c r="B55" s="20">
        <v>52</v>
      </c>
      <c r="C55" s="27" t="s">
        <v>78</v>
      </c>
      <c r="D55" s="42"/>
      <c r="E55" s="42" t="s">
        <v>23</v>
      </c>
      <c r="F55" s="42">
        <v>1</v>
      </c>
      <c r="G55" s="43"/>
      <c r="H55" s="42">
        <f t="shared" si="1"/>
        <v>0</v>
      </c>
      <c r="I55" s="42"/>
    </row>
    <row r="56" s="2" customFormat="1" ht="28.5" spans="1:9">
      <c r="A56" s="27"/>
      <c r="B56" s="20">
        <v>53</v>
      </c>
      <c r="C56" s="27" t="s">
        <v>79</v>
      </c>
      <c r="D56" s="42"/>
      <c r="E56" s="42" t="s">
        <v>23</v>
      </c>
      <c r="F56" s="42">
        <v>1</v>
      </c>
      <c r="G56" s="43"/>
      <c r="H56" s="42">
        <f t="shared" si="1"/>
        <v>0</v>
      </c>
      <c r="I56" s="42"/>
    </row>
    <row r="57" s="2" customFormat="1" ht="14.25" spans="1:9">
      <c r="A57" s="27"/>
      <c r="B57" s="20">
        <v>54</v>
      </c>
      <c r="C57" s="27" t="s">
        <v>80</v>
      </c>
      <c r="D57" s="42"/>
      <c r="E57" s="42" t="s">
        <v>23</v>
      </c>
      <c r="F57" s="42">
        <v>1</v>
      </c>
      <c r="G57" s="43"/>
      <c r="H57" s="42">
        <f t="shared" si="1"/>
        <v>0</v>
      </c>
      <c r="I57" s="42"/>
    </row>
    <row r="58" s="2" customFormat="1" ht="14.25" spans="1:9">
      <c r="A58" s="27"/>
      <c r="B58" s="20">
        <v>55</v>
      </c>
      <c r="C58" s="27" t="s">
        <v>81</v>
      </c>
      <c r="D58" s="42"/>
      <c r="E58" s="42" t="s">
        <v>23</v>
      </c>
      <c r="F58" s="42">
        <v>1</v>
      </c>
      <c r="G58" s="43"/>
      <c r="H58" s="42">
        <f t="shared" si="1"/>
        <v>0</v>
      </c>
      <c r="I58" s="42"/>
    </row>
    <row r="59" s="2" customFormat="1" ht="14.25" spans="1:9">
      <c r="A59" s="27"/>
      <c r="B59" s="20">
        <v>56</v>
      </c>
      <c r="C59" s="27" t="s">
        <v>82</v>
      </c>
      <c r="D59" s="42"/>
      <c r="E59" s="42" t="s">
        <v>23</v>
      </c>
      <c r="F59" s="42">
        <v>1</v>
      </c>
      <c r="G59" s="43"/>
      <c r="H59" s="42">
        <f t="shared" si="1"/>
        <v>0</v>
      </c>
      <c r="I59" s="42"/>
    </row>
    <row r="60" s="2" customFormat="1" ht="29" customHeight="1" spans="1:9">
      <c r="A60" s="27"/>
      <c r="B60" s="20">
        <v>57</v>
      </c>
      <c r="C60" s="27" t="s">
        <v>83</v>
      </c>
      <c r="D60" s="42" t="str">
        <f>_xlfn.DISPIMG("ID_6B9BA44D357E456CACCCEA269824B9EC",1)</f>
        <v>=DISPIMG("ID_6B9BA44D357E456CACCCEA269824B9EC",1)</v>
      </c>
      <c r="E60" s="42" t="s">
        <v>23</v>
      </c>
      <c r="F60" s="42">
        <v>1</v>
      </c>
      <c r="G60" s="43"/>
      <c r="H60" s="42">
        <f t="shared" si="1"/>
        <v>0</v>
      </c>
      <c r="I60" s="42"/>
    </row>
    <row r="61" s="2" customFormat="1" ht="15" customHeight="1" spans="1:9">
      <c r="A61" s="27" t="s">
        <v>84</v>
      </c>
      <c r="B61" s="20">
        <v>58</v>
      </c>
      <c r="C61" s="27" t="s">
        <v>85</v>
      </c>
      <c r="D61" s="42"/>
      <c r="E61" s="42" t="s">
        <v>23</v>
      </c>
      <c r="F61" s="42">
        <v>1</v>
      </c>
      <c r="G61" s="43"/>
      <c r="H61" s="42">
        <f t="shared" ref="H61:H92" si="2">F61*G61</f>
        <v>0</v>
      </c>
      <c r="I61" s="42"/>
    </row>
    <row r="62" s="2" customFormat="1" ht="15" customHeight="1" spans="1:9">
      <c r="A62" s="27"/>
      <c r="B62" s="20">
        <v>59</v>
      </c>
      <c r="C62" s="27" t="s">
        <v>86</v>
      </c>
      <c r="D62" s="42"/>
      <c r="E62" s="42" t="s">
        <v>23</v>
      </c>
      <c r="F62" s="42">
        <v>1</v>
      </c>
      <c r="G62" s="43"/>
      <c r="H62" s="42">
        <f t="shared" si="2"/>
        <v>0</v>
      </c>
      <c r="I62" s="42"/>
    </row>
    <row r="63" s="2" customFormat="1" ht="15" customHeight="1" spans="1:9">
      <c r="A63" s="27"/>
      <c r="B63" s="20">
        <v>60</v>
      </c>
      <c r="C63" s="27" t="s">
        <v>87</v>
      </c>
      <c r="D63" s="42"/>
      <c r="E63" s="42" t="s">
        <v>23</v>
      </c>
      <c r="F63" s="42">
        <v>1</v>
      </c>
      <c r="G63" s="43"/>
      <c r="H63" s="42">
        <f t="shared" si="2"/>
        <v>0</v>
      </c>
      <c r="I63" s="42"/>
    </row>
    <row r="64" s="2" customFormat="1" ht="30" customHeight="1" spans="1:9">
      <c r="A64" s="27"/>
      <c r="B64" s="20">
        <v>61</v>
      </c>
      <c r="C64" s="27" t="s">
        <v>88</v>
      </c>
      <c r="D64" s="42"/>
      <c r="E64" s="42" t="s">
        <v>23</v>
      </c>
      <c r="F64" s="42">
        <v>1</v>
      </c>
      <c r="G64" s="43"/>
      <c r="H64" s="42">
        <f t="shared" si="2"/>
        <v>0</v>
      </c>
      <c r="I64" s="42"/>
    </row>
    <row r="65" s="2" customFormat="1" ht="30" customHeight="1" spans="1:9">
      <c r="A65" s="27"/>
      <c r="B65" s="20">
        <v>62</v>
      </c>
      <c r="C65" s="27" t="s">
        <v>89</v>
      </c>
      <c r="D65" s="42"/>
      <c r="E65" s="42" t="s">
        <v>23</v>
      </c>
      <c r="F65" s="42">
        <v>1</v>
      </c>
      <c r="G65" s="43"/>
      <c r="H65" s="42">
        <f t="shared" si="2"/>
        <v>0</v>
      </c>
      <c r="I65" s="42"/>
    </row>
    <row r="66" s="2" customFormat="1" ht="30" customHeight="1" spans="1:9">
      <c r="A66" s="27"/>
      <c r="B66" s="20">
        <v>63</v>
      </c>
      <c r="C66" s="27" t="s">
        <v>90</v>
      </c>
      <c r="D66" s="42"/>
      <c r="E66" s="42" t="s">
        <v>23</v>
      </c>
      <c r="F66" s="42">
        <v>1</v>
      </c>
      <c r="G66" s="43"/>
      <c r="H66" s="42">
        <f t="shared" si="2"/>
        <v>0</v>
      </c>
      <c r="I66" s="42"/>
    </row>
    <row r="67" s="2" customFormat="1" ht="30" customHeight="1" spans="1:9">
      <c r="A67" s="27"/>
      <c r="B67" s="20">
        <v>64</v>
      </c>
      <c r="C67" s="27" t="s">
        <v>91</v>
      </c>
      <c r="D67" s="42"/>
      <c r="E67" s="42" t="s">
        <v>23</v>
      </c>
      <c r="F67" s="42">
        <v>1</v>
      </c>
      <c r="G67" s="43"/>
      <c r="H67" s="42">
        <f t="shared" si="2"/>
        <v>0</v>
      </c>
      <c r="I67" s="42"/>
    </row>
    <row r="68" s="2" customFormat="1" ht="30" customHeight="1" spans="1:9">
      <c r="A68" s="27"/>
      <c r="B68" s="20">
        <v>65</v>
      </c>
      <c r="C68" s="27" t="s">
        <v>92</v>
      </c>
      <c r="D68" s="42"/>
      <c r="E68" s="42" t="s">
        <v>23</v>
      </c>
      <c r="F68" s="42">
        <v>1</v>
      </c>
      <c r="G68" s="43"/>
      <c r="H68" s="42">
        <f t="shared" si="2"/>
        <v>0</v>
      </c>
      <c r="I68" s="42"/>
    </row>
    <row r="69" s="2" customFormat="1" ht="14.25" spans="1:9">
      <c r="A69" s="27"/>
      <c r="B69" s="20">
        <v>66</v>
      </c>
      <c r="C69" s="27" t="s">
        <v>93</v>
      </c>
      <c r="D69" s="42"/>
      <c r="E69" s="42" t="s">
        <v>23</v>
      </c>
      <c r="F69" s="42">
        <v>1</v>
      </c>
      <c r="G69" s="43"/>
      <c r="H69" s="42">
        <f t="shared" si="2"/>
        <v>0</v>
      </c>
      <c r="I69" s="42"/>
    </row>
    <row r="70" s="2" customFormat="1" ht="28.5" spans="1:9">
      <c r="A70" s="27"/>
      <c r="B70" s="20">
        <v>67</v>
      </c>
      <c r="C70" s="27" t="s">
        <v>94</v>
      </c>
      <c r="D70" s="42"/>
      <c r="E70" s="42" t="s">
        <v>23</v>
      </c>
      <c r="F70" s="42">
        <v>1</v>
      </c>
      <c r="G70" s="43"/>
      <c r="H70" s="42">
        <f t="shared" si="2"/>
        <v>0</v>
      </c>
      <c r="I70" s="42"/>
    </row>
    <row r="71" s="2" customFormat="1" ht="14.25" spans="1:9">
      <c r="A71" s="27"/>
      <c r="B71" s="20">
        <v>68</v>
      </c>
      <c r="C71" s="27" t="s">
        <v>95</v>
      </c>
      <c r="D71" s="42"/>
      <c r="E71" s="42" t="s">
        <v>23</v>
      </c>
      <c r="F71" s="42">
        <v>1</v>
      </c>
      <c r="G71" s="43"/>
      <c r="H71" s="42">
        <f t="shared" si="2"/>
        <v>0</v>
      </c>
      <c r="I71" s="42"/>
    </row>
    <row r="72" s="2" customFormat="1" ht="14.25" spans="1:9">
      <c r="A72" s="27"/>
      <c r="B72" s="20">
        <v>69</v>
      </c>
      <c r="C72" s="27" t="s">
        <v>96</v>
      </c>
      <c r="D72" s="42"/>
      <c r="E72" s="42" t="s">
        <v>23</v>
      </c>
      <c r="F72" s="42">
        <v>1</v>
      </c>
      <c r="G72" s="43"/>
      <c r="H72" s="42">
        <f t="shared" si="2"/>
        <v>0</v>
      </c>
      <c r="I72" s="42"/>
    </row>
    <row r="73" s="2" customFormat="1" ht="28.5" spans="1:9">
      <c r="A73" s="27"/>
      <c r="B73" s="20">
        <v>70</v>
      </c>
      <c r="C73" s="27" t="s">
        <v>97</v>
      </c>
      <c r="D73" s="42"/>
      <c r="E73" s="42" t="s">
        <v>23</v>
      </c>
      <c r="F73" s="42">
        <v>1</v>
      </c>
      <c r="G73" s="43"/>
      <c r="H73" s="42">
        <f t="shared" si="2"/>
        <v>0</v>
      </c>
      <c r="I73" s="42"/>
    </row>
    <row r="74" s="2" customFormat="1" ht="28.5" spans="1:9">
      <c r="A74" s="27"/>
      <c r="B74" s="20">
        <v>71</v>
      </c>
      <c r="C74" s="27" t="s">
        <v>98</v>
      </c>
      <c r="D74" s="42"/>
      <c r="E74" s="42" t="s">
        <v>23</v>
      </c>
      <c r="F74" s="42">
        <v>1</v>
      </c>
      <c r="G74" s="43"/>
      <c r="H74" s="42">
        <f t="shared" si="2"/>
        <v>0</v>
      </c>
      <c r="I74" s="42"/>
    </row>
    <row r="75" s="2" customFormat="1" ht="14.25" spans="1:9">
      <c r="A75" s="27"/>
      <c r="B75" s="20">
        <v>72</v>
      </c>
      <c r="C75" s="27" t="s">
        <v>99</v>
      </c>
      <c r="D75" s="42"/>
      <c r="E75" s="42" t="s">
        <v>23</v>
      </c>
      <c r="F75" s="42">
        <v>1</v>
      </c>
      <c r="G75" s="43"/>
      <c r="H75" s="42">
        <f t="shared" si="2"/>
        <v>0</v>
      </c>
      <c r="I75" s="42"/>
    </row>
    <row r="76" s="2" customFormat="1" ht="14.25" spans="1:9">
      <c r="A76" s="27"/>
      <c r="B76" s="20">
        <v>73</v>
      </c>
      <c r="C76" s="27" t="s">
        <v>100</v>
      </c>
      <c r="D76" s="42"/>
      <c r="E76" s="42" t="s">
        <v>23</v>
      </c>
      <c r="F76" s="42">
        <v>1</v>
      </c>
      <c r="G76" s="43"/>
      <c r="H76" s="42">
        <f t="shared" si="2"/>
        <v>0</v>
      </c>
      <c r="I76" s="42"/>
    </row>
    <row r="77" s="2" customFormat="1" ht="14.25" spans="1:9">
      <c r="A77" s="27"/>
      <c r="B77" s="20">
        <v>74</v>
      </c>
      <c r="C77" s="27" t="s">
        <v>101</v>
      </c>
      <c r="D77" s="42"/>
      <c r="E77" s="42" t="s">
        <v>23</v>
      </c>
      <c r="F77" s="42">
        <v>1</v>
      </c>
      <c r="G77" s="43"/>
      <c r="H77" s="42">
        <f t="shared" si="2"/>
        <v>0</v>
      </c>
      <c r="I77" s="42"/>
    </row>
    <row r="78" s="2" customFormat="1" ht="14.25" spans="1:9">
      <c r="A78" s="27"/>
      <c r="B78" s="20">
        <v>75</v>
      </c>
      <c r="C78" s="27" t="s">
        <v>102</v>
      </c>
      <c r="D78" s="42"/>
      <c r="E78" s="42" t="s">
        <v>23</v>
      </c>
      <c r="F78" s="42">
        <v>1</v>
      </c>
      <c r="G78" s="43"/>
      <c r="H78" s="42">
        <f t="shared" si="2"/>
        <v>0</v>
      </c>
      <c r="I78" s="42"/>
    </row>
    <row r="79" s="2" customFormat="1" ht="14.25" spans="1:9">
      <c r="A79" s="27"/>
      <c r="B79" s="20">
        <v>76</v>
      </c>
      <c r="C79" s="27" t="s">
        <v>103</v>
      </c>
      <c r="D79" s="42"/>
      <c r="E79" s="42" t="s">
        <v>23</v>
      </c>
      <c r="F79" s="42">
        <v>1</v>
      </c>
      <c r="G79" s="43"/>
      <c r="H79" s="42">
        <f t="shared" si="2"/>
        <v>0</v>
      </c>
      <c r="I79" s="42"/>
    </row>
    <row r="80" s="2" customFormat="1" ht="28.5" spans="1:9">
      <c r="A80" s="27"/>
      <c r="B80" s="20">
        <v>77</v>
      </c>
      <c r="C80" s="27" t="s">
        <v>104</v>
      </c>
      <c r="D80" s="42"/>
      <c r="E80" s="42" t="s">
        <v>23</v>
      </c>
      <c r="F80" s="42">
        <v>1</v>
      </c>
      <c r="G80" s="43"/>
      <c r="H80" s="42">
        <f t="shared" si="2"/>
        <v>0</v>
      </c>
      <c r="I80" s="42"/>
    </row>
    <row r="81" s="2" customFormat="1" ht="14.25" spans="1:9">
      <c r="A81" s="27"/>
      <c r="B81" s="20">
        <v>78</v>
      </c>
      <c r="C81" s="27" t="s">
        <v>105</v>
      </c>
      <c r="D81" s="42"/>
      <c r="E81" s="42" t="s">
        <v>23</v>
      </c>
      <c r="F81" s="42">
        <v>1</v>
      </c>
      <c r="G81" s="43"/>
      <c r="H81" s="42">
        <f t="shared" si="2"/>
        <v>0</v>
      </c>
      <c r="I81" s="42"/>
    </row>
    <row r="82" s="2" customFormat="1" ht="14.25" spans="1:9">
      <c r="A82" s="27"/>
      <c r="B82" s="20">
        <v>79</v>
      </c>
      <c r="C82" s="27" t="s">
        <v>106</v>
      </c>
      <c r="D82" s="42"/>
      <c r="E82" s="42" t="s">
        <v>23</v>
      </c>
      <c r="F82" s="42">
        <v>1</v>
      </c>
      <c r="G82" s="43"/>
      <c r="H82" s="42">
        <f t="shared" si="2"/>
        <v>0</v>
      </c>
      <c r="I82" s="42"/>
    </row>
    <row r="83" s="2" customFormat="1" ht="14.25" spans="1:9">
      <c r="A83" s="27"/>
      <c r="B83" s="20">
        <v>80</v>
      </c>
      <c r="C83" s="27" t="s">
        <v>107</v>
      </c>
      <c r="D83" s="42"/>
      <c r="E83" s="42" t="s">
        <v>23</v>
      </c>
      <c r="F83" s="42">
        <v>1</v>
      </c>
      <c r="G83" s="43"/>
      <c r="H83" s="42">
        <f t="shared" si="2"/>
        <v>0</v>
      </c>
      <c r="I83" s="42"/>
    </row>
    <row r="84" s="2" customFormat="1" ht="14.25" spans="1:9">
      <c r="A84" s="27"/>
      <c r="B84" s="20">
        <v>81</v>
      </c>
      <c r="C84" s="27" t="s">
        <v>108</v>
      </c>
      <c r="D84" s="42"/>
      <c r="E84" s="42" t="s">
        <v>23</v>
      </c>
      <c r="F84" s="42">
        <v>1</v>
      </c>
      <c r="G84" s="43"/>
      <c r="H84" s="42">
        <f t="shared" si="2"/>
        <v>0</v>
      </c>
      <c r="I84" s="42"/>
    </row>
    <row r="85" s="2" customFormat="1" ht="28.5" spans="1:9">
      <c r="A85" s="27"/>
      <c r="B85" s="20">
        <v>82</v>
      </c>
      <c r="C85" s="27" t="s">
        <v>109</v>
      </c>
      <c r="D85" s="42"/>
      <c r="E85" s="42" t="s">
        <v>23</v>
      </c>
      <c r="F85" s="42">
        <v>1</v>
      </c>
      <c r="G85" s="43"/>
      <c r="H85" s="42">
        <f t="shared" si="2"/>
        <v>0</v>
      </c>
      <c r="I85" s="42"/>
    </row>
    <row r="86" s="2" customFormat="1" ht="14.25" spans="1:9">
      <c r="A86" s="27"/>
      <c r="B86" s="20">
        <v>83</v>
      </c>
      <c r="C86" s="27" t="s">
        <v>110</v>
      </c>
      <c r="D86" s="42"/>
      <c r="E86" s="42" t="s">
        <v>23</v>
      </c>
      <c r="F86" s="42">
        <v>1</v>
      </c>
      <c r="G86" s="43"/>
      <c r="H86" s="42">
        <f t="shared" si="2"/>
        <v>0</v>
      </c>
      <c r="I86" s="42"/>
    </row>
    <row r="87" s="2" customFormat="1" ht="14.25" spans="1:9">
      <c r="A87" s="27"/>
      <c r="B87" s="20">
        <v>84</v>
      </c>
      <c r="C87" s="27" t="s">
        <v>111</v>
      </c>
      <c r="D87" s="42"/>
      <c r="E87" s="42" t="s">
        <v>23</v>
      </c>
      <c r="F87" s="42">
        <v>1</v>
      </c>
      <c r="G87" s="43"/>
      <c r="H87" s="42">
        <f t="shared" si="2"/>
        <v>0</v>
      </c>
      <c r="I87" s="42"/>
    </row>
    <row r="88" s="2" customFormat="1" ht="14.25" spans="1:9">
      <c r="A88" s="27"/>
      <c r="B88" s="20">
        <v>85</v>
      </c>
      <c r="C88" s="27" t="s">
        <v>112</v>
      </c>
      <c r="D88" s="42"/>
      <c r="E88" s="42" t="s">
        <v>23</v>
      </c>
      <c r="F88" s="42">
        <v>1</v>
      </c>
      <c r="G88" s="43"/>
      <c r="H88" s="42">
        <f t="shared" si="2"/>
        <v>0</v>
      </c>
      <c r="I88" s="42"/>
    </row>
    <row r="89" s="2" customFormat="1" ht="14.25" spans="1:9">
      <c r="A89" s="27"/>
      <c r="B89" s="20">
        <v>86</v>
      </c>
      <c r="C89" s="27" t="s">
        <v>113</v>
      </c>
      <c r="D89" s="42"/>
      <c r="E89" s="42" t="s">
        <v>23</v>
      </c>
      <c r="F89" s="42">
        <v>1</v>
      </c>
      <c r="G89" s="43"/>
      <c r="H89" s="42">
        <f t="shared" si="2"/>
        <v>0</v>
      </c>
      <c r="I89" s="42"/>
    </row>
    <row r="90" s="2" customFormat="1" ht="14.25" spans="1:9">
      <c r="A90" s="27"/>
      <c r="B90" s="20">
        <v>87</v>
      </c>
      <c r="C90" s="27" t="s">
        <v>114</v>
      </c>
      <c r="D90" s="42"/>
      <c r="E90" s="42" t="s">
        <v>23</v>
      </c>
      <c r="F90" s="42">
        <v>1</v>
      </c>
      <c r="G90" s="43"/>
      <c r="H90" s="42">
        <f t="shared" si="2"/>
        <v>0</v>
      </c>
      <c r="I90" s="42"/>
    </row>
    <row r="91" s="2" customFormat="1" ht="14.25" spans="1:9">
      <c r="A91" s="27"/>
      <c r="B91" s="20">
        <v>88</v>
      </c>
      <c r="C91" s="27" t="s">
        <v>115</v>
      </c>
      <c r="D91" s="42"/>
      <c r="E91" s="42" t="s">
        <v>23</v>
      </c>
      <c r="F91" s="42">
        <v>1</v>
      </c>
      <c r="G91" s="43"/>
      <c r="H91" s="42">
        <f t="shared" si="2"/>
        <v>0</v>
      </c>
      <c r="I91" s="42"/>
    </row>
    <row r="92" s="2" customFormat="1" ht="14.25" spans="1:9">
      <c r="A92" s="27"/>
      <c r="B92" s="20">
        <v>89</v>
      </c>
      <c r="C92" s="27" t="s">
        <v>116</v>
      </c>
      <c r="D92" s="42"/>
      <c r="E92" s="42" t="s">
        <v>23</v>
      </c>
      <c r="F92" s="42">
        <v>1</v>
      </c>
      <c r="G92" s="43"/>
      <c r="H92" s="42">
        <f t="shared" si="2"/>
        <v>0</v>
      </c>
      <c r="I92" s="42"/>
    </row>
    <row r="93" s="2" customFormat="1" ht="14.25" spans="1:9">
      <c r="A93" s="27"/>
      <c r="B93" s="20">
        <v>90</v>
      </c>
      <c r="C93" s="27" t="s">
        <v>117</v>
      </c>
      <c r="D93" s="42"/>
      <c r="E93" s="42" t="s">
        <v>23</v>
      </c>
      <c r="F93" s="42">
        <v>1</v>
      </c>
      <c r="G93" s="43"/>
      <c r="H93" s="42">
        <f t="shared" ref="H93:H124" si="3">F93*G93</f>
        <v>0</v>
      </c>
      <c r="I93" s="42"/>
    </row>
    <row r="94" s="2" customFormat="1" ht="14.25" spans="1:9">
      <c r="A94" s="27"/>
      <c r="B94" s="20">
        <v>91</v>
      </c>
      <c r="C94" s="27" t="s">
        <v>118</v>
      </c>
      <c r="D94" s="42"/>
      <c r="E94" s="42" t="s">
        <v>23</v>
      </c>
      <c r="F94" s="42">
        <v>1</v>
      </c>
      <c r="G94" s="43"/>
      <c r="H94" s="42">
        <f t="shared" si="3"/>
        <v>0</v>
      </c>
      <c r="I94" s="42"/>
    </row>
    <row r="95" s="2" customFormat="1" ht="14.25" spans="1:9">
      <c r="A95" s="27"/>
      <c r="B95" s="20">
        <v>92</v>
      </c>
      <c r="C95" s="27" t="s">
        <v>119</v>
      </c>
      <c r="D95" s="42"/>
      <c r="E95" s="42" t="s">
        <v>23</v>
      </c>
      <c r="F95" s="42">
        <v>1</v>
      </c>
      <c r="G95" s="43"/>
      <c r="H95" s="42">
        <f t="shared" si="3"/>
        <v>0</v>
      </c>
      <c r="I95" s="42"/>
    </row>
    <row r="96" s="2" customFormat="1" ht="14.25" spans="1:9">
      <c r="A96" s="27"/>
      <c r="B96" s="20">
        <v>93</v>
      </c>
      <c r="C96" s="27" t="s">
        <v>120</v>
      </c>
      <c r="D96" s="42"/>
      <c r="E96" s="42" t="s">
        <v>23</v>
      </c>
      <c r="F96" s="42">
        <v>1</v>
      </c>
      <c r="G96" s="43"/>
      <c r="H96" s="42">
        <f t="shared" si="3"/>
        <v>0</v>
      </c>
      <c r="I96" s="42"/>
    </row>
    <row r="97" s="2" customFormat="1" ht="14.25" spans="1:9">
      <c r="A97" s="27"/>
      <c r="B97" s="20">
        <v>94</v>
      </c>
      <c r="C97" s="27" t="s">
        <v>121</v>
      </c>
      <c r="D97" s="42"/>
      <c r="E97" s="42" t="s">
        <v>23</v>
      </c>
      <c r="F97" s="42">
        <v>1</v>
      </c>
      <c r="G97" s="43"/>
      <c r="H97" s="42">
        <f t="shared" si="3"/>
        <v>0</v>
      </c>
      <c r="I97" s="42"/>
    </row>
    <row r="98" s="2" customFormat="1" ht="14.25" spans="1:9">
      <c r="A98" s="27"/>
      <c r="B98" s="20">
        <v>95</v>
      </c>
      <c r="C98" s="27" t="s">
        <v>122</v>
      </c>
      <c r="D98" s="42"/>
      <c r="E98" s="42" t="s">
        <v>23</v>
      </c>
      <c r="F98" s="42">
        <v>1</v>
      </c>
      <c r="G98" s="43"/>
      <c r="H98" s="42">
        <f t="shared" si="3"/>
        <v>0</v>
      </c>
      <c r="I98" s="42"/>
    </row>
    <row r="99" s="2" customFormat="1" ht="14.25" spans="1:9">
      <c r="A99" s="27"/>
      <c r="B99" s="20">
        <v>96</v>
      </c>
      <c r="C99" s="27" t="s">
        <v>123</v>
      </c>
      <c r="D99" s="42"/>
      <c r="E99" s="42" t="s">
        <v>23</v>
      </c>
      <c r="F99" s="42">
        <v>1</v>
      </c>
      <c r="G99" s="43"/>
      <c r="H99" s="42">
        <f t="shared" si="3"/>
        <v>0</v>
      </c>
      <c r="I99" s="42"/>
    </row>
    <row r="100" s="2" customFormat="1" ht="14.25" spans="1:9">
      <c r="A100" s="27"/>
      <c r="B100" s="20">
        <v>97</v>
      </c>
      <c r="C100" s="27" t="s">
        <v>124</v>
      </c>
      <c r="D100" s="42"/>
      <c r="E100" s="42" t="s">
        <v>23</v>
      </c>
      <c r="F100" s="42">
        <v>1</v>
      </c>
      <c r="G100" s="43"/>
      <c r="H100" s="42">
        <f t="shared" si="3"/>
        <v>0</v>
      </c>
      <c r="I100" s="42"/>
    </row>
    <row r="101" s="2" customFormat="1" ht="14.25" spans="1:9">
      <c r="A101" s="27"/>
      <c r="B101" s="20">
        <v>98</v>
      </c>
      <c r="C101" s="27" t="s">
        <v>125</v>
      </c>
      <c r="D101" s="42"/>
      <c r="E101" s="42" t="s">
        <v>23</v>
      </c>
      <c r="F101" s="42">
        <v>1</v>
      </c>
      <c r="G101" s="43"/>
      <c r="H101" s="42">
        <f t="shared" si="3"/>
        <v>0</v>
      </c>
      <c r="I101" s="42"/>
    </row>
    <row r="102" s="2" customFormat="1" ht="14.25" spans="1:9">
      <c r="A102" s="27"/>
      <c r="B102" s="20">
        <v>99</v>
      </c>
      <c r="C102" s="27" t="s">
        <v>126</v>
      </c>
      <c r="D102" s="42"/>
      <c r="E102" s="42" t="s">
        <v>23</v>
      </c>
      <c r="F102" s="42">
        <v>1</v>
      </c>
      <c r="G102" s="43"/>
      <c r="H102" s="42">
        <f t="shared" si="3"/>
        <v>0</v>
      </c>
      <c r="I102" s="42"/>
    </row>
    <row r="103" s="2" customFormat="1" ht="14.25" spans="1:9">
      <c r="A103" s="27"/>
      <c r="B103" s="20">
        <v>100</v>
      </c>
      <c r="C103" s="27" t="s">
        <v>127</v>
      </c>
      <c r="D103" s="42"/>
      <c r="E103" s="42" t="s">
        <v>23</v>
      </c>
      <c r="F103" s="42">
        <v>1</v>
      </c>
      <c r="G103" s="43"/>
      <c r="H103" s="42">
        <f t="shared" si="3"/>
        <v>0</v>
      </c>
      <c r="I103" s="42"/>
    </row>
    <row r="104" s="2" customFormat="1" ht="14.25" spans="1:9">
      <c r="A104" s="27"/>
      <c r="B104" s="20">
        <v>101</v>
      </c>
      <c r="C104" s="27" t="s">
        <v>128</v>
      </c>
      <c r="D104" s="42"/>
      <c r="E104" s="42" t="s">
        <v>23</v>
      </c>
      <c r="F104" s="42">
        <v>1</v>
      </c>
      <c r="G104" s="43"/>
      <c r="H104" s="42">
        <f t="shared" si="3"/>
        <v>0</v>
      </c>
      <c r="I104" s="42"/>
    </row>
    <row r="105" s="2" customFormat="1" ht="14.25" spans="1:9">
      <c r="A105" s="27"/>
      <c r="B105" s="20">
        <v>102</v>
      </c>
      <c r="C105" s="27" t="s">
        <v>129</v>
      </c>
      <c r="D105" s="42"/>
      <c r="E105" s="42" t="s">
        <v>23</v>
      </c>
      <c r="F105" s="42">
        <v>1</v>
      </c>
      <c r="G105" s="43"/>
      <c r="H105" s="42">
        <f t="shared" si="3"/>
        <v>0</v>
      </c>
      <c r="I105" s="42" t="s">
        <v>26</v>
      </c>
    </row>
    <row r="106" s="2" customFormat="1" ht="14.25" spans="1:9">
      <c r="A106" s="27" t="s">
        <v>130</v>
      </c>
      <c r="B106" s="20">
        <v>103</v>
      </c>
      <c r="C106" s="27" t="s">
        <v>131</v>
      </c>
      <c r="D106" s="42"/>
      <c r="E106" s="42" t="s">
        <v>23</v>
      </c>
      <c r="F106" s="42">
        <v>1</v>
      </c>
      <c r="G106" s="43"/>
      <c r="H106" s="42">
        <f t="shared" si="3"/>
        <v>0</v>
      </c>
      <c r="I106" s="42"/>
    </row>
    <row r="107" s="2" customFormat="1" ht="14.25" spans="1:9">
      <c r="A107" s="27"/>
      <c r="B107" s="20">
        <v>104</v>
      </c>
      <c r="C107" s="27" t="s">
        <v>132</v>
      </c>
      <c r="D107" s="42"/>
      <c r="E107" s="42" t="s">
        <v>23</v>
      </c>
      <c r="F107" s="42">
        <v>1</v>
      </c>
      <c r="G107" s="43"/>
      <c r="H107" s="42">
        <f t="shared" si="3"/>
        <v>0</v>
      </c>
      <c r="I107" s="42"/>
    </row>
    <row r="108" s="2" customFormat="1" ht="14.25" spans="1:9">
      <c r="A108" s="27"/>
      <c r="B108" s="20">
        <v>105</v>
      </c>
      <c r="C108" s="27" t="s">
        <v>133</v>
      </c>
      <c r="D108" s="42"/>
      <c r="E108" s="42" t="s">
        <v>23</v>
      </c>
      <c r="F108" s="42">
        <v>1</v>
      </c>
      <c r="G108" s="43"/>
      <c r="H108" s="42">
        <f t="shared" si="3"/>
        <v>0</v>
      </c>
      <c r="I108" s="42"/>
    </row>
    <row r="109" s="2" customFormat="1" ht="28.5" spans="1:9">
      <c r="A109" s="27"/>
      <c r="B109" s="20">
        <v>106</v>
      </c>
      <c r="C109" s="27" t="s">
        <v>134</v>
      </c>
      <c r="D109" s="42"/>
      <c r="E109" s="42" t="s">
        <v>23</v>
      </c>
      <c r="F109" s="42">
        <v>1</v>
      </c>
      <c r="G109" s="43"/>
      <c r="H109" s="42">
        <f t="shared" si="3"/>
        <v>0</v>
      </c>
      <c r="I109" s="42"/>
    </row>
    <row r="110" s="2" customFormat="1" ht="14.25" spans="1:9">
      <c r="A110" s="27"/>
      <c r="B110" s="20">
        <v>107</v>
      </c>
      <c r="C110" s="27" t="s">
        <v>135</v>
      </c>
      <c r="D110" s="42"/>
      <c r="E110" s="42" t="s">
        <v>23</v>
      </c>
      <c r="F110" s="42">
        <v>1</v>
      </c>
      <c r="G110" s="43"/>
      <c r="H110" s="42">
        <f t="shared" si="3"/>
        <v>0</v>
      </c>
      <c r="I110" s="42"/>
    </row>
    <row r="111" s="2" customFormat="1" ht="14.25" spans="1:9">
      <c r="A111" s="27"/>
      <c r="B111" s="20">
        <v>108</v>
      </c>
      <c r="C111" s="27" t="s">
        <v>136</v>
      </c>
      <c r="D111" s="42"/>
      <c r="E111" s="42" t="s">
        <v>23</v>
      </c>
      <c r="F111" s="42">
        <v>1</v>
      </c>
      <c r="G111" s="43"/>
      <c r="H111" s="42">
        <f t="shared" si="3"/>
        <v>0</v>
      </c>
      <c r="I111" s="42"/>
    </row>
    <row r="112" s="2" customFormat="1" ht="14.25" spans="1:9">
      <c r="A112" s="27"/>
      <c r="B112" s="20">
        <v>109</v>
      </c>
      <c r="C112" s="27" t="s">
        <v>137</v>
      </c>
      <c r="D112" s="42"/>
      <c r="E112" s="42" t="s">
        <v>23</v>
      </c>
      <c r="F112" s="42">
        <v>1</v>
      </c>
      <c r="G112" s="43"/>
      <c r="H112" s="42">
        <f t="shared" si="3"/>
        <v>0</v>
      </c>
      <c r="I112" s="42"/>
    </row>
    <row r="113" s="2" customFormat="1" ht="14.25" spans="1:9">
      <c r="A113" s="27"/>
      <c r="B113" s="20">
        <v>110</v>
      </c>
      <c r="C113" s="27" t="s">
        <v>138</v>
      </c>
      <c r="D113" s="42"/>
      <c r="E113" s="42" t="s">
        <v>23</v>
      </c>
      <c r="F113" s="42">
        <v>1</v>
      </c>
      <c r="G113" s="43"/>
      <c r="H113" s="42">
        <f t="shared" si="3"/>
        <v>0</v>
      </c>
      <c r="I113" s="42"/>
    </row>
    <row r="114" s="2" customFormat="1" ht="14.25" spans="1:9">
      <c r="A114" s="27"/>
      <c r="B114" s="20">
        <v>111</v>
      </c>
      <c r="C114" s="27" t="s">
        <v>139</v>
      </c>
      <c r="D114" s="42"/>
      <c r="E114" s="42" t="s">
        <v>23</v>
      </c>
      <c r="F114" s="42">
        <v>1</v>
      </c>
      <c r="G114" s="43"/>
      <c r="H114" s="42">
        <f t="shared" si="3"/>
        <v>0</v>
      </c>
      <c r="I114" s="42"/>
    </row>
    <row r="115" s="2" customFormat="1" ht="14.25" spans="1:9">
      <c r="A115" s="27"/>
      <c r="B115" s="20">
        <v>112</v>
      </c>
      <c r="C115" s="27" t="s">
        <v>140</v>
      </c>
      <c r="D115" s="42"/>
      <c r="E115" s="42" t="s">
        <v>23</v>
      </c>
      <c r="F115" s="42">
        <v>1</v>
      </c>
      <c r="G115" s="43"/>
      <c r="H115" s="42">
        <f t="shared" si="3"/>
        <v>0</v>
      </c>
      <c r="I115" s="42"/>
    </row>
    <row r="116" s="2" customFormat="1" ht="14.25" spans="1:9">
      <c r="A116" s="27"/>
      <c r="B116" s="20">
        <v>113</v>
      </c>
      <c r="C116" s="27" t="s">
        <v>141</v>
      </c>
      <c r="D116" s="42"/>
      <c r="E116" s="42" t="s">
        <v>23</v>
      </c>
      <c r="F116" s="42">
        <v>1</v>
      </c>
      <c r="G116" s="43"/>
      <c r="H116" s="42">
        <f t="shared" si="3"/>
        <v>0</v>
      </c>
      <c r="I116" s="42"/>
    </row>
    <row r="117" s="2" customFormat="1" ht="14.25" spans="1:9">
      <c r="A117" s="27"/>
      <c r="B117" s="20">
        <v>114</v>
      </c>
      <c r="C117" s="27" t="s">
        <v>142</v>
      </c>
      <c r="D117" s="42"/>
      <c r="E117" s="42" t="s">
        <v>23</v>
      </c>
      <c r="F117" s="42">
        <v>1</v>
      </c>
      <c r="G117" s="43"/>
      <c r="H117" s="42">
        <f t="shared" si="3"/>
        <v>0</v>
      </c>
      <c r="I117" s="42"/>
    </row>
    <row r="118" s="2" customFormat="1" ht="14.25" spans="1:9">
      <c r="A118" s="27"/>
      <c r="B118" s="20">
        <v>115</v>
      </c>
      <c r="C118" s="27" t="s">
        <v>143</v>
      </c>
      <c r="D118" s="42"/>
      <c r="E118" s="42" t="s">
        <v>23</v>
      </c>
      <c r="F118" s="42">
        <v>1</v>
      </c>
      <c r="G118" s="43"/>
      <c r="H118" s="42">
        <f t="shared" si="3"/>
        <v>0</v>
      </c>
      <c r="I118" s="42"/>
    </row>
    <row r="119" s="2" customFormat="1" ht="28.5" spans="1:9">
      <c r="A119" s="27"/>
      <c r="B119" s="20">
        <v>116</v>
      </c>
      <c r="C119" s="27" t="s">
        <v>144</v>
      </c>
      <c r="D119" s="42"/>
      <c r="E119" s="42" t="s">
        <v>23</v>
      </c>
      <c r="F119" s="42">
        <v>1</v>
      </c>
      <c r="G119" s="43"/>
      <c r="H119" s="42">
        <f t="shared" si="3"/>
        <v>0</v>
      </c>
      <c r="I119" s="42"/>
    </row>
    <row r="120" s="2" customFormat="1" ht="14.25" spans="1:9">
      <c r="A120" s="27"/>
      <c r="B120" s="20">
        <v>117</v>
      </c>
      <c r="C120" s="27" t="s">
        <v>145</v>
      </c>
      <c r="D120" s="42"/>
      <c r="E120" s="42" t="s">
        <v>23</v>
      </c>
      <c r="F120" s="42">
        <v>1</v>
      </c>
      <c r="G120" s="43"/>
      <c r="H120" s="42">
        <f t="shared" si="3"/>
        <v>0</v>
      </c>
      <c r="I120" s="42"/>
    </row>
    <row r="121" s="2" customFormat="1" ht="28.5" spans="1:9">
      <c r="A121" s="27"/>
      <c r="B121" s="20">
        <v>118</v>
      </c>
      <c r="C121" s="27" t="s">
        <v>146</v>
      </c>
      <c r="D121" s="42"/>
      <c r="E121" s="42" t="s">
        <v>23</v>
      </c>
      <c r="F121" s="42">
        <v>1</v>
      </c>
      <c r="G121" s="43"/>
      <c r="H121" s="42">
        <f t="shared" si="3"/>
        <v>0</v>
      </c>
      <c r="I121" s="42"/>
    </row>
    <row r="122" s="2" customFormat="1" ht="14.25" spans="1:9">
      <c r="A122" s="27"/>
      <c r="B122" s="20">
        <v>119</v>
      </c>
      <c r="C122" s="27" t="s">
        <v>147</v>
      </c>
      <c r="D122" s="42"/>
      <c r="E122" s="42" t="s">
        <v>23</v>
      </c>
      <c r="F122" s="42">
        <v>1</v>
      </c>
      <c r="G122" s="43"/>
      <c r="H122" s="42">
        <f t="shared" si="3"/>
        <v>0</v>
      </c>
      <c r="I122" s="42"/>
    </row>
    <row r="123" s="2" customFormat="1" ht="44" customHeight="1" spans="1:9">
      <c r="A123" s="27"/>
      <c r="B123" s="20">
        <v>120</v>
      </c>
      <c r="C123" s="27" t="s">
        <v>148</v>
      </c>
      <c r="D123" s="42" t="str">
        <f>_xlfn.DISPIMG("ID_24DDE93FDCAD4BA1983BF7ADA7E36B53",1)</f>
        <v>=DISPIMG("ID_24DDE93FDCAD4BA1983BF7ADA7E36B53",1)</v>
      </c>
      <c r="E123" s="42" t="s">
        <v>23</v>
      </c>
      <c r="F123" s="42">
        <v>1</v>
      </c>
      <c r="G123" s="43"/>
      <c r="H123" s="42">
        <f t="shared" si="3"/>
        <v>0</v>
      </c>
      <c r="I123" s="42"/>
    </row>
    <row r="124" s="2" customFormat="1" ht="14.25" spans="1:9">
      <c r="A124" s="27"/>
      <c r="B124" s="20">
        <v>121</v>
      </c>
      <c r="C124" s="27" t="s">
        <v>149</v>
      </c>
      <c r="D124" s="42"/>
      <c r="E124" s="42" t="s">
        <v>23</v>
      </c>
      <c r="F124" s="42">
        <v>1</v>
      </c>
      <c r="G124" s="43"/>
      <c r="H124" s="42">
        <f t="shared" si="3"/>
        <v>0</v>
      </c>
      <c r="I124" s="42"/>
    </row>
    <row r="125" s="2" customFormat="1" ht="14.25" spans="1:9">
      <c r="A125" s="27"/>
      <c r="B125" s="20">
        <v>122</v>
      </c>
      <c r="C125" s="27" t="s">
        <v>150</v>
      </c>
      <c r="D125" s="42"/>
      <c r="E125" s="42" t="s">
        <v>23</v>
      </c>
      <c r="F125" s="42">
        <v>1</v>
      </c>
      <c r="G125" s="43"/>
      <c r="H125" s="42">
        <f t="shared" ref="H125:H156" si="4">F125*G125</f>
        <v>0</v>
      </c>
      <c r="I125" s="42"/>
    </row>
    <row r="126" s="2" customFormat="1" ht="28.5" spans="1:9">
      <c r="A126" s="27"/>
      <c r="B126" s="20">
        <v>123</v>
      </c>
      <c r="C126" s="27" t="s">
        <v>151</v>
      </c>
      <c r="D126" s="42"/>
      <c r="E126" s="42" t="s">
        <v>23</v>
      </c>
      <c r="F126" s="42">
        <v>1</v>
      </c>
      <c r="G126" s="43"/>
      <c r="H126" s="42">
        <f t="shared" si="4"/>
        <v>0</v>
      </c>
      <c r="I126" s="42"/>
    </row>
    <row r="127" s="2" customFormat="1" ht="14.25" spans="1:9">
      <c r="A127" s="27"/>
      <c r="B127" s="20">
        <v>124</v>
      </c>
      <c r="C127" s="27" t="s">
        <v>152</v>
      </c>
      <c r="D127" s="42"/>
      <c r="E127" s="42" t="s">
        <v>23</v>
      </c>
      <c r="F127" s="42">
        <v>1</v>
      </c>
      <c r="G127" s="43"/>
      <c r="H127" s="42">
        <f t="shared" si="4"/>
        <v>0</v>
      </c>
      <c r="I127" s="42"/>
    </row>
    <row r="128" s="2" customFormat="1" ht="14.25" spans="1:9">
      <c r="A128" s="27"/>
      <c r="B128" s="20">
        <v>125</v>
      </c>
      <c r="C128" s="27" t="s">
        <v>153</v>
      </c>
      <c r="D128" s="42"/>
      <c r="E128" s="42" t="s">
        <v>23</v>
      </c>
      <c r="F128" s="42">
        <v>1</v>
      </c>
      <c r="G128" s="43"/>
      <c r="H128" s="42">
        <f t="shared" si="4"/>
        <v>0</v>
      </c>
      <c r="I128" s="42"/>
    </row>
    <row r="129" s="2" customFormat="1" ht="14.25" spans="1:9">
      <c r="A129" s="27"/>
      <c r="B129" s="20">
        <v>126</v>
      </c>
      <c r="C129" s="27" t="s">
        <v>129</v>
      </c>
      <c r="D129" s="42"/>
      <c r="E129" s="42" t="s">
        <v>23</v>
      </c>
      <c r="F129" s="42">
        <v>1</v>
      </c>
      <c r="G129" s="43"/>
      <c r="H129" s="42">
        <f t="shared" si="4"/>
        <v>0</v>
      </c>
      <c r="I129" s="42" t="s">
        <v>26</v>
      </c>
    </row>
    <row r="130" s="2" customFormat="1" ht="14.25" spans="1:9">
      <c r="A130" s="27"/>
      <c r="B130" s="20">
        <v>127</v>
      </c>
      <c r="C130" s="27" t="s">
        <v>154</v>
      </c>
      <c r="D130" s="42"/>
      <c r="E130" s="42" t="s">
        <v>23</v>
      </c>
      <c r="F130" s="42">
        <v>1</v>
      </c>
      <c r="G130" s="43"/>
      <c r="H130" s="42">
        <f t="shared" si="4"/>
        <v>0</v>
      </c>
      <c r="I130" s="42"/>
    </row>
    <row r="131" s="2" customFormat="1" ht="14.25" spans="1:9">
      <c r="A131" s="27"/>
      <c r="B131" s="20">
        <v>128</v>
      </c>
      <c r="C131" s="27" t="s">
        <v>155</v>
      </c>
      <c r="D131" s="42"/>
      <c r="E131" s="42" t="s">
        <v>23</v>
      </c>
      <c r="F131" s="42">
        <v>1</v>
      </c>
      <c r="G131" s="43"/>
      <c r="H131" s="42">
        <f t="shared" si="4"/>
        <v>0</v>
      </c>
      <c r="I131" s="42"/>
    </row>
    <row r="132" s="2" customFormat="1" ht="14.25" spans="1:9">
      <c r="A132" s="27" t="s">
        <v>156</v>
      </c>
      <c r="B132" s="20">
        <v>129</v>
      </c>
      <c r="C132" s="27" t="s">
        <v>157</v>
      </c>
      <c r="D132" s="42"/>
      <c r="E132" s="42" t="s">
        <v>23</v>
      </c>
      <c r="F132" s="42">
        <v>1</v>
      </c>
      <c r="G132" s="43"/>
      <c r="H132" s="42">
        <f t="shared" si="4"/>
        <v>0</v>
      </c>
      <c r="I132" s="42"/>
    </row>
    <row r="133" s="2" customFormat="1" ht="14.25" spans="1:9">
      <c r="A133" s="27"/>
      <c r="B133" s="20">
        <v>130</v>
      </c>
      <c r="C133" s="27" t="s">
        <v>158</v>
      </c>
      <c r="D133" s="42"/>
      <c r="E133" s="42" t="s">
        <v>23</v>
      </c>
      <c r="F133" s="42">
        <v>1</v>
      </c>
      <c r="G133" s="43"/>
      <c r="H133" s="42">
        <f t="shared" si="4"/>
        <v>0</v>
      </c>
      <c r="I133" s="42"/>
    </row>
    <row r="134" s="2" customFormat="1" ht="34" customHeight="1" spans="1:9">
      <c r="A134" s="27"/>
      <c r="B134" s="20">
        <v>131</v>
      </c>
      <c r="C134" s="27" t="s">
        <v>159</v>
      </c>
      <c r="D134" s="42" t="str">
        <f>_xlfn.DISPIMG("ID_1D8CA759B4AA4580843C203058481226",1)</f>
        <v>=DISPIMG("ID_1D8CA759B4AA4580843C203058481226",1)</v>
      </c>
      <c r="E134" s="42" t="s">
        <v>23</v>
      </c>
      <c r="F134" s="42">
        <v>1</v>
      </c>
      <c r="G134" s="43"/>
      <c r="H134" s="42">
        <f t="shared" si="4"/>
        <v>0</v>
      </c>
      <c r="I134" s="42"/>
    </row>
    <row r="135" s="2" customFormat="1" ht="34" customHeight="1" spans="1:9">
      <c r="A135" s="27"/>
      <c r="B135" s="20">
        <v>132</v>
      </c>
      <c r="C135" s="27" t="s">
        <v>160</v>
      </c>
      <c r="D135" s="42"/>
      <c r="E135" s="42" t="s">
        <v>23</v>
      </c>
      <c r="F135" s="42">
        <v>1</v>
      </c>
      <c r="G135" s="43"/>
      <c r="H135" s="42">
        <f t="shared" si="4"/>
        <v>0</v>
      </c>
      <c r="I135" s="42"/>
    </row>
    <row r="136" s="2" customFormat="1" ht="15" customHeight="1" spans="1:9">
      <c r="A136" s="27"/>
      <c r="B136" s="20">
        <v>133</v>
      </c>
      <c r="C136" s="27" t="s">
        <v>161</v>
      </c>
      <c r="D136" s="42"/>
      <c r="E136" s="42" t="s">
        <v>23</v>
      </c>
      <c r="F136" s="42">
        <v>1</v>
      </c>
      <c r="G136" s="43"/>
      <c r="H136" s="42">
        <f t="shared" si="4"/>
        <v>0</v>
      </c>
      <c r="I136" s="42"/>
    </row>
    <row r="137" s="2" customFormat="1" ht="15" customHeight="1" spans="1:9">
      <c r="A137" s="27"/>
      <c r="B137" s="20">
        <v>134</v>
      </c>
      <c r="C137" s="27" t="s">
        <v>162</v>
      </c>
      <c r="D137" s="42"/>
      <c r="E137" s="42" t="s">
        <v>23</v>
      </c>
      <c r="F137" s="42">
        <v>1</v>
      </c>
      <c r="G137" s="43"/>
      <c r="H137" s="42">
        <f t="shared" si="4"/>
        <v>0</v>
      </c>
      <c r="I137" s="42"/>
    </row>
    <row r="138" s="2" customFormat="1" ht="14.25" spans="1:9">
      <c r="A138" s="27"/>
      <c r="B138" s="20">
        <v>135</v>
      </c>
      <c r="C138" s="27" t="s">
        <v>163</v>
      </c>
      <c r="D138" s="42"/>
      <c r="E138" s="42" t="s">
        <v>23</v>
      </c>
      <c r="F138" s="42">
        <v>1</v>
      </c>
      <c r="G138" s="43"/>
      <c r="H138" s="42">
        <f t="shared" si="4"/>
        <v>0</v>
      </c>
      <c r="I138" s="42"/>
    </row>
    <row r="139" s="2" customFormat="1" ht="14.25" spans="1:9">
      <c r="A139" s="27"/>
      <c r="B139" s="20">
        <v>136</v>
      </c>
      <c r="C139" s="27" t="s">
        <v>164</v>
      </c>
      <c r="D139" s="42"/>
      <c r="E139" s="42" t="s">
        <v>23</v>
      </c>
      <c r="F139" s="42">
        <v>1</v>
      </c>
      <c r="G139" s="43"/>
      <c r="H139" s="42">
        <f t="shared" si="4"/>
        <v>0</v>
      </c>
      <c r="I139" s="42"/>
    </row>
    <row r="140" s="2" customFormat="1" ht="14.25" spans="1:9">
      <c r="A140" s="27"/>
      <c r="B140" s="20">
        <v>137</v>
      </c>
      <c r="C140" s="27" t="s">
        <v>165</v>
      </c>
      <c r="D140" s="42"/>
      <c r="E140" s="42" t="s">
        <v>23</v>
      </c>
      <c r="F140" s="42">
        <v>1</v>
      </c>
      <c r="G140" s="43"/>
      <c r="H140" s="42">
        <f t="shared" si="4"/>
        <v>0</v>
      </c>
      <c r="I140" s="42"/>
    </row>
    <row r="141" s="2" customFormat="1" ht="14.25" spans="1:9">
      <c r="A141" s="27"/>
      <c r="B141" s="20">
        <v>138</v>
      </c>
      <c r="C141" s="27" t="s">
        <v>166</v>
      </c>
      <c r="D141" s="42"/>
      <c r="E141" s="42" t="s">
        <v>23</v>
      </c>
      <c r="F141" s="42">
        <v>1</v>
      </c>
      <c r="G141" s="43"/>
      <c r="H141" s="42">
        <f t="shared" si="4"/>
        <v>0</v>
      </c>
      <c r="I141" s="42"/>
    </row>
    <row r="142" s="2" customFormat="1" ht="14.25" spans="1:9">
      <c r="A142" s="27"/>
      <c r="B142" s="20">
        <v>139</v>
      </c>
      <c r="C142" s="27" t="s">
        <v>167</v>
      </c>
      <c r="D142" s="42"/>
      <c r="E142" s="42" t="s">
        <v>23</v>
      </c>
      <c r="F142" s="42">
        <v>1</v>
      </c>
      <c r="G142" s="43"/>
      <c r="H142" s="42">
        <f t="shared" si="4"/>
        <v>0</v>
      </c>
      <c r="I142" s="42"/>
    </row>
    <row r="143" s="2" customFormat="1" ht="42" customHeight="1" spans="1:9">
      <c r="A143" s="27"/>
      <c r="B143" s="20">
        <v>140</v>
      </c>
      <c r="C143" s="27" t="s">
        <v>168</v>
      </c>
      <c r="D143" s="42" t="str">
        <f>_xlfn.DISPIMG("ID_F5C61BFD25334AF586B34DAC841F9C59",1)</f>
        <v>=DISPIMG("ID_F5C61BFD25334AF586B34DAC841F9C59",1)</v>
      </c>
      <c r="E143" s="42" t="s">
        <v>23</v>
      </c>
      <c r="F143" s="42">
        <v>1</v>
      </c>
      <c r="G143" s="43"/>
      <c r="H143" s="42">
        <f t="shared" si="4"/>
        <v>0</v>
      </c>
      <c r="I143" s="42"/>
    </row>
    <row r="144" s="2" customFormat="1" ht="28.5" spans="1:9">
      <c r="A144" s="27"/>
      <c r="B144" s="20">
        <v>141</v>
      </c>
      <c r="C144" s="27" t="s">
        <v>169</v>
      </c>
      <c r="D144" s="42"/>
      <c r="E144" s="42" t="s">
        <v>23</v>
      </c>
      <c r="F144" s="42">
        <v>1</v>
      </c>
      <c r="G144" s="43"/>
      <c r="H144" s="42">
        <f t="shared" si="4"/>
        <v>0</v>
      </c>
      <c r="I144" s="42"/>
    </row>
    <row r="145" s="2" customFormat="1" ht="14.25" spans="1:9">
      <c r="A145" s="27"/>
      <c r="B145" s="20">
        <v>142</v>
      </c>
      <c r="C145" s="27" t="s">
        <v>170</v>
      </c>
      <c r="D145" s="42"/>
      <c r="E145" s="42" t="s">
        <v>23</v>
      </c>
      <c r="F145" s="42">
        <v>1</v>
      </c>
      <c r="G145" s="43"/>
      <c r="H145" s="42">
        <f t="shared" si="4"/>
        <v>0</v>
      </c>
      <c r="I145" s="42"/>
    </row>
    <row r="146" s="2" customFormat="1" ht="14.25" spans="1:9">
      <c r="A146" s="27"/>
      <c r="B146" s="20">
        <v>143</v>
      </c>
      <c r="C146" s="27" t="s">
        <v>171</v>
      </c>
      <c r="D146" s="42"/>
      <c r="E146" s="42" t="s">
        <v>23</v>
      </c>
      <c r="F146" s="42">
        <v>1</v>
      </c>
      <c r="G146" s="43"/>
      <c r="H146" s="42">
        <f t="shared" si="4"/>
        <v>0</v>
      </c>
      <c r="I146" s="42"/>
    </row>
    <row r="147" s="2" customFormat="1" ht="14.25" spans="1:9">
      <c r="A147" s="27"/>
      <c r="B147" s="20">
        <v>144</v>
      </c>
      <c r="C147" s="27" t="s">
        <v>172</v>
      </c>
      <c r="D147" s="42"/>
      <c r="E147" s="42" t="s">
        <v>23</v>
      </c>
      <c r="F147" s="42">
        <v>1</v>
      </c>
      <c r="G147" s="43"/>
      <c r="H147" s="42">
        <f t="shared" si="4"/>
        <v>0</v>
      </c>
      <c r="I147" s="42"/>
    </row>
    <row r="148" s="2" customFormat="1" ht="28.5" spans="1:9">
      <c r="A148" s="27"/>
      <c r="B148" s="20">
        <v>145</v>
      </c>
      <c r="C148" s="27" t="s">
        <v>173</v>
      </c>
      <c r="D148" s="42"/>
      <c r="E148" s="42" t="s">
        <v>23</v>
      </c>
      <c r="F148" s="42">
        <v>1</v>
      </c>
      <c r="G148" s="43"/>
      <c r="H148" s="42">
        <f t="shared" si="4"/>
        <v>0</v>
      </c>
      <c r="I148" s="42"/>
    </row>
    <row r="149" s="2" customFormat="1" ht="14.25" spans="1:9">
      <c r="A149" s="27"/>
      <c r="B149" s="20">
        <v>146</v>
      </c>
      <c r="C149" s="27" t="s">
        <v>174</v>
      </c>
      <c r="D149" s="42"/>
      <c r="E149" s="42" t="s">
        <v>23</v>
      </c>
      <c r="F149" s="42">
        <v>1</v>
      </c>
      <c r="G149" s="43"/>
      <c r="H149" s="42">
        <f t="shared" si="4"/>
        <v>0</v>
      </c>
      <c r="I149" s="42"/>
    </row>
    <row r="150" s="2" customFormat="1" ht="14.25" spans="1:9">
      <c r="A150" s="27"/>
      <c r="B150" s="20">
        <v>147</v>
      </c>
      <c r="C150" s="27" t="s">
        <v>175</v>
      </c>
      <c r="D150" s="42"/>
      <c r="E150" s="42" t="s">
        <v>23</v>
      </c>
      <c r="F150" s="42">
        <v>1</v>
      </c>
      <c r="G150" s="43"/>
      <c r="H150" s="42">
        <f t="shared" si="4"/>
        <v>0</v>
      </c>
      <c r="I150" s="42"/>
    </row>
    <row r="151" s="2" customFormat="1" ht="14.25" spans="1:9">
      <c r="A151" s="27"/>
      <c r="B151" s="20">
        <v>148</v>
      </c>
      <c r="C151" s="27" t="s">
        <v>176</v>
      </c>
      <c r="D151" s="42"/>
      <c r="E151" s="42" t="s">
        <v>23</v>
      </c>
      <c r="F151" s="42">
        <v>1</v>
      </c>
      <c r="G151" s="43"/>
      <c r="H151" s="42">
        <f t="shared" si="4"/>
        <v>0</v>
      </c>
      <c r="I151" s="42"/>
    </row>
    <row r="152" s="2" customFormat="1" ht="14.25" spans="1:9">
      <c r="A152" s="27"/>
      <c r="B152" s="20">
        <v>149</v>
      </c>
      <c r="C152" s="27" t="s">
        <v>177</v>
      </c>
      <c r="D152" s="42"/>
      <c r="E152" s="42" t="s">
        <v>23</v>
      </c>
      <c r="F152" s="42">
        <v>1</v>
      </c>
      <c r="G152" s="43"/>
      <c r="H152" s="42">
        <f t="shared" si="4"/>
        <v>0</v>
      </c>
      <c r="I152" s="42"/>
    </row>
    <row r="153" s="2" customFormat="1" ht="14.25" spans="1:9">
      <c r="A153" s="27"/>
      <c r="B153" s="20">
        <v>150</v>
      </c>
      <c r="C153" s="27" t="s">
        <v>178</v>
      </c>
      <c r="D153" s="42"/>
      <c r="E153" s="42" t="s">
        <v>23</v>
      </c>
      <c r="F153" s="42">
        <v>1</v>
      </c>
      <c r="G153" s="43"/>
      <c r="H153" s="42">
        <f t="shared" si="4"/>
        <v>0</v>
      </c>
      <c r="I153" s="42"/>
    </row>
    <row r="154" s="2" customFormat="1" ht="33" customHeight="1" spans="1:9">
      <c r="A154" s="27"/>
      <c r="B154" s="20">
        <v>151</v>
      </c>
      <c r="C154" s="27" t="s">
        <v>179</v>
      </c>
      <c r="D154" s="42" t="str">
        <f>_xlfn.DISPIMG("ID_AF2D8EF38BE64FACAF2086449EB911CF",1)</f>
        <v>=DISPIMG("ID_AF2D8EF38BE64FACAF2086449EB911CF",1)</v>
      </c>
      <c r="E154" s="42" t="s">
        <v>23</v>
      </c>
      <c r="F154" s="42">
        <v>1</v>
      </c>
      <c r="G154" s="43"/>
      <c r="H154" s="42">
        <f t="shared" si="4"/>
        <v>0</v>
      </c>
      <c r="I154" s="42"/>
    </row>
    <row r="155" s="2" customFormat="1" ht="14.25" spans="1:9">
      <c r="A155" s="27" t="s">
        <v>180</v>
      </c>
      <c r="B155" s="20">
        <v>152</v>
      </c>
      <c r="C155" s="27" t="s">
        <v>181</v>
      </c>
      <c r="D155" s="42"/>
      <c r="E155" s="42" t="s">
        <v>23</v>
      </c>
      <c r="F155" s="42">
        <v>1</v>
      </c>
      <c r="G155" s="43"/>
      <c r="H155" s="42">
        <f t="shared" si="4"/>
        <v>0</v>
      </c>
      <c r="I155" s="42"/>
    </row>
    <row r="156" s="2" customFormat="1" ht="14.25" spans="1:9">
      <c r="A156" s="27"/>
      <c r="B156" s="20">
        <v>153</v>
      </c>
      <c r="C156" s="27" t="s">
        <v>182</v>
      </c>
      <c r="D156" s="42"/>
      <c r="E156" s="42" t="s">
        <v>23</v>
      </c>
      <c r="F156" s="42">
        <v>1</v>
      </c>
      <c r="G156" s="43"/>
      <c r="H156" s="42">
        <f t="shared" si="4"/>
        <v>0</v>
      </c>
      <c r="I156" s="42"/>
    </row>
    <row r="157" s="2" customFormat="1" ht="28.5" spans="1:9">
      <c r="A157" s="27"/>
      <c r="B157" s="20">
        <v>154</v>
      </c>
      <c r="C157" s="27" t="s">
        <v>183</v>
      </c>
      <c r="D157" s="42"/>
      <c r="E157" s="42" t="s">
        <v>23</v>
      </c>
      <c r="F157" s="42">
        <v>1</v>
      </c>
      <c r="G157" s="43"/>
      <c r="H157" s="42">
        <f t="shared" ref="H157:H161" si="5">F157*G157</f>
        <v>0</v>
      </c>
      <c r="I157" s="42"/>
    </row>
    <row r="158" s="2" customFormat="1" ht="14.25" spans="1:9">
      <c r="A158" s="42" t="s">
        <v>184</v>
      </c>
      <c r="B158" s="20">
        <v>155</v>
      </c>
      <c r="C158" s="42" t="s">
        <v>185</v>
      </c>
      <c r="D158" s="66"/>
      <c r="E158" s="42" t="s">
        <v>23</v>
      </c>
      <c r="F158" s="42">
        <v>1</v>
      </c>
      <c r="G158" s="72"/>
      <c r="H158" s="42">
        <f t="shared" si="5"/>
        <v>0</v>
      </c>
      <c r="I158" s="42" t="s">
        <v>26</v>
      </c>
    </row>
    <row r="159" s="2" customFormat="1" ht="14.25" spans="1:9">
      <c r="A159" s="42"/>
      <c r="B159" s="20">
        <v>156</v>
      </c>
      <c r="C159" s="42" t="s">
        <v>186</v>
      </c>
      <c r="D159" s="66"/>
      <c r="E159" s="42" t="s">
        <v>23</v>
      </c>
      <c r="F159" s="42">
        <v>1</v>
      </c>
      <c r="G159" s="72"/>
      <c r="H159" s="42">
        <f t="shared" si="5"/>
        <v>0</v>
      </c>
      <c r="I159" s="42"/>
    </row>
    <row r="160" s="2" customFormat="1" ht="14.25" spans="1:9">
      <c r="A160" s="42"/>
      <c r="B160" s="20">
        <v>157</v>
      </c>
      <c r="C160" s="42" t="s">
        <v>187</v>
      </c>
      <c r="D160" s="66"/>
      <c r="E160" s="42" t="s">
        <v>23</v>
      </c>
      <c r="F160" s="42">
        <v>1</v>
      </c>
      <c r="G160" s="72"/>
      <c r="H160" s="42">
        <f t="shared" si="5"/>
        <v>0</v>
      </c>
      <c r="I160" s="42"/>
    </row>
    <row r="161" s="2" customFormat="1" ht="14.25" spans="1:9">
      <c r="A161" s="42"/>
      <c r="B161" s="20">
        <v>158</v>
      </c>
      <c r="C161" s="42" t="s">
        <v>188</v>
      </c>
      <c r="D161" s="66"/>
      <c r="E161" s="42" t="s">
        <v>23</v>
      </c>
      <c r="F161" s="42">
        <v>1</v>
      </c>
      <c r="G161" s="72"/>
      <c r="H161" s="42">
        <f t="shared" si="5"/>
        <v>0</v>
      </c>
      <c r="I161" s="42" t="s">
        <v>26</v>
      </c>
    </row>
    <row r="162" s="3" customFormat="1" ht="23" customHeight="1" spans="1:9">
      <c r="A162" s="36" t="s">
        <v>10</v>
      </c>
      <c r="B162" s="36"/>
      <c r="C162" s="36"/>
      <c r="D162" s="35"/>
      <c r="E162" s="42"/>
      <c r="F162" s="42"/>
      <c r="G162" s="74"/>
      <c r="H162" s="36">
        <f>SUM(H4:H161)</f>
        <v>0</v>
      </c>
      <c r="I162" s="36"/>
    </row>
    <row r="163" ht="30" customHeight="1" spans="1:9">
      <c r="A163" s="38" t="s">
        <v>189</v>
      </c>
      <c r="B163" s="38"/>
      <c r="C163" s="38"/>
      <c r="D163" s="38"/>
      <c r="E163" s="38"/>
      <c r="F163" s="38"/>
      <c r="G163" s="75"/>
      <c r="H163" s="38"/>
      <c r="I163" s="39"/>
    </row>
  </sheetData>
  <autoFilter xmlns:etc="http://www.wps.cn/officeDocument/2017/etCustomData" ref="A2:I163" etc:filterBottomFollowUsedRange="0">
    <extLst/>
  </autoFilter>
  <mergeCells count="12">
    <mergeCell ref="A1:I1"/>
    <mergeCell ref="A3:I3"/>
    <mergeCell ref="A162:C162"/>
    <mergeCell ref="A163:I163"/>
    <mergeCell ref="A6:A33"/>
    <mergeCell ref="A34:A60"/>
    <mergeCell ref="A61:A81"/>
    <mergeCell ref="A82:A105"/>
    <mergeCell ref="A106:A131"/>
    <mergeCell ref="A132:A154"/>
    <mergeCell ref="A155:A157"/>
    <mergeCell ref="A158:A161"/>
  </mergeCells>
  <pageMargins left="0.751388888888889" right="0.751388888888889" top="1" bottom="1" header="0.5" footer="0.5"/>
  <pageSetup paperSize="9" scale="80" fitToHeight="0" orientation="landscape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146"/>
  <sheetViews>
    <sheetView zoomScale="80" zoomScaleNormal="80" workbookViewId="0">
      <pane ySplit="2" topLeftCell="A126" activePane="bottomLeft" state="frozen"/>
      <selection/>
      <selection pane="bottomLeft" activeCell="I127" sqref="I127"/>
    </sheetView>
  </sheetViews>
  <sheetFormatPr defaultColWidth="9" defaultRowHeight="13.5"/>
  <cols>
    <col min="1" max="1" width="12.125" customWidth="1"/>
    <col min="2" max="2" width="18.7583333333333" customWidth="1"/>
    <col min="3" max="3" width="41.5" customWidth="1"/>
    <col min="4" max="4" width="17.7583333333333" customWidth="1"/>
    <col min="5" max="6" width="9.13333333333333" customWidth="1"/>
    <col min="7" max="7" width="14.0583333333333" style="70" customWidth="1"/>
    <col min="8" max="8" width="9.13333333333333" customWidth="1"/>
    <col min="9" max="9" width="36.375" style="4" customWidth="1"/>
  </cols>
  <sheetData>
    <row r="1" ht="18" customHeight="1" spans="1:9">
      <c r="A1" s="47" t="s">
        <v>190</v>
      </c>
      <c r="B1" s="48"/>
      <c r="C1" s="48"/>
      <c r="D1" s="48"/>
      <c r="E1" s="48"/>
      <c r="F1" s="48"/>
      <c r="G1" s="49"/>
      <c r="H1" s="48"/>
      <c r="I1" s="50"/>
    </row>
    <row r="2" s="1" customFormat="1" ht="37" customHeight="1" spans="1:9">
      <c r="A2" s="51" t="s">
        <v>13</v>
      </c>
      <c r="B2" s="69" t="s">
        <v>1</v>
      </c>
      <c r="C2" s="71" t="s">
        <v>14</v>
      </c>
      <c r="D2" s="12" t="s">
        <v>15</v>
      </c>
      <c r="E2" s="13" t="s">
        <v>16</v>
      </c>
      <c r="F2" s="13" t="s">
        <v>17</v>
      </c>
      <c r="G2" s="14" t="s">
        <v>18</v>
      </c>
      <c r="H2" s="13" t="s">
        <v>19</v>
      </c>
      <c r="I2" s="12" t="s">
        <v>4</v>
      </c>
    </row>
    <row r="3" s="2" customFormat="1" ht="18" customHeight="1" spans="1:9">
      <c r="A3" s="54" t="s">
        <v>20</v>
      </c>
      <c r="B3" s="55"/>
      <c r="C3" s="55"/>
      <c r="D3" s="55"/>
      <c r="E3" s="55"/>
      <c r="F3" s="55"/>
      <c r="G3" s="56"/>
      <c r="H3" s="55"/>
      <c r="I3" s="24"/>
    </row>
    <row r="4" s="2" customFormat="1" ht="39" customHeight="1" spans="1:9">
      <c r="A4" s="21" t="s">
        <v>21</v>
      </c>
      <c r="B4" s="20">
        <v>1</v>
      </c>
      <c r="C4" s="21" t="s">
        <v>22</v>
      </c>
      <c r="D4" s="42" t="str">
        <f>_xlfn.DISPIMG("ID_50D6EFBA29B647CD93DBF4160DB1CDBE",1)</f>
        <v>=DISPIMG("ID_50D6EFBA29B647CD93DBF4160DB1CDBE",1)</v>
      </c>
      <c r="E4" s="42" t="s">
        <v>23</v>
      </c>
      <c r="F4" s="42">
        <v>1</v>
      </c>
      <c r="G4" s="43"/>
      <c r="H4" s="42">
        <f>F4*G4</f>
        <v>0</v>
      </c>
      <c r="I4" s="42"/>
    </row>
    <row r="5" s="2" customFormat="1" ht="70" customHeight="1" spans="1:9">
      <c r="A5" s="27" t="s">
        <v>24</v>
      </c>
      <c r="B5" s="20">
        <v>2</v>
      </c>
      <c r="C5" s="27" t="s">
        <v>191</v>
      </c>
      <c r="D5" s="66" t="str">
        <f>_xlfn.DISPIMG("ID_6BF9A96C66EC40509FCB1D43AF8B5A5C",1)</f>
        <v>=DISPIMG("ID_6BF9A96C66EC40509FCB1D43AF8B5A5C",1)</v>
      </c>
      <c r="E5" s="42" t="s">
        <v>23</v>
      </c>
      <c r="F5" s="42">
        <v>1</v>
      </c>
      <c r="G5" s="72"/>
      <c r="H5" s="42">
        <f t="shared" ref="H5:H36" si="0">F5*G5</f>
        <v>0</v>
      </c>
      <c r="I5" s="42"/>
    </row>
    <row r="6" s="2" customFormat="1" ht="14.25" spans="1:9">
      <c r="A6" s="27"/>
      <c r="B6" s="20">
        <v>3</v>
      </c>
      <c r="C6" s="27" t="s">
        <v>25</v>
      </c>
      <c r="D6" s="66"/>
      <c r="E6" s="42" t="s">
        <v>23</v>
      </c>
      <c r="F6" s="42">
        <v>1</v>
      </c>
      <c r="G6" s="72"/>
      <c r="H6" s="42">
        <f t="shared" si="0"/>
        <v>0</v>
      </c>
      <c r="I6" s="42" t="s">
        <v>26</v>
      </c>
    </row>
    <row r="7" s="2" customFormat="1" ht="14.25" spans="1:9">
      <c r="A7" s="27"/>
      <c r="B7" s="20">
        <v>4</v>
      </c>
      <c r="C7" s="27" t="s">
        <v>192</v>
      </c>
      <c r="D7" s="66"/>
      <c r="E7" s="42" t="s">
        <v>23</v>
      </c>
      <c r="F7" s="42">
        <v>1</v>
      </c>
      <c r="G7" s="72"/>
      <c r="H7" s="42">
        <f t="shared" si="0"/>
        <v>0</v>
      </c>
      <c r="I7" s="42"/>
    </row>
    <row r="8" s="2" customFormat="1" ht="32" customHeight="1" spans="1:9">
      <c r="A8" s="27"/>
      <c r="B8" s="20">
        <v>5</v>
      </c>
      <c r="C8" s="27" t="s">
        <v>193</v>
      </c>
      <c r="D8" s="66" t="str">
        <f>_xlfn.DISPIMG("ID_892B0C3BCCA44F9B88513EF07E4E7AE7",1)</f>
        <v>=DISPIMG("ID_892B0C3BCCA44F9B88513EF07E4E7AE7",1)</v>
      </c>
      <c r="E8" s="42" t="s">
        <v>23</v>
      </c>
      <c r="F8" s="42">
        <v>1</v>
      </c>
      <c r="G8" s="72"/>
      <c r="H8" s="42">
        <f t="shared" si="0"/>
        <v>0</v>
      </c>
      <c r="I8" s="42"/>
    </row>
    <row r="9" s="2" customFormat="1" ht="34" customHeight="1" spans="1:9">
      <c r="A9" s="27" t="s">
        <v>27</v>
      </c>
      <c r="B9" s="20">
        <v>6</v>
      </c>
      <c r="C9" s="27" t="s">
        <v>194</v>
      </c>
      <c r="D9" s="66" t="str">
        <f>_xlfn.DISPIMG("ID_E7C9311C47314784996FACD2F451E633",1)</f>
        <v>=DISPIMG("ID_E7C9311C47314784996FACD2F451E633",1)</v>
      </c>
      <c r="E9" s="42" t="s">
        <v>23</v>
      </c>
      <c r="F9" s="42">
        <v>1</v>
      </c>
      <c r="G9" s="72"/>
      <c r="H9" s="42">
        <f t="shared" si="0"/>
        <v>0</v>
      </c>
      <c r="I9" s="73" t="s">
        <v>195</v>
      </c>
    </row>
    <row r="10" s="2" customFormat="1" ht="15" customHeight="1" spans="1:9">
      <c r="A10" s="27"/>
      <c r="B10" s="20">
        <v>7</v>
      </c>
      <c r="C10" s="27" t="s">
        <v>196</v>
      </c>
      <c r="D10" s="66"/>
      <c r="E10" s="42" t="s">
        <v>23</v>
      </c>
      <c r="F10" s="42">
        <v>1</v>
      </c>
      <c r="G10" s="72"/>
      <c r="H10" s="42">
        <f t="shared" si="0"/>
        <v>0</v>
      </c>
      <c r="I10" s="42"/>
    </row>
    <row r="11" s="2" customFormat="1" ht="28" customHeight="1" spans="1:9">
      <c r="A11" s="27"/>
      <c r="B11" s="20">
        <v>8</v>
      </c>
      <c r="C11" s="27" t="s">
        <v>197</v>
      </c>
      <c r="D11" s="66"/>
      <c r="E11" s="42" t="s">
        <v>23</v>
      </c>
      <c r="F11" s="42">
        <v>1</v>
      </c>
      <c r="G11" s="72"/>
      <c r="H11" s="42">
        <f t="shared" si="0"/>
        <v>0</v>
      </c>
      <c r="I11" s="42"/>
    </row>
    <row r="12" s="2" customFormat="1" ht="15" customHeight="1" spans="1:9">
      <c r="A12" s="27"/>
      <c r="B12" s="20">
        <v>9</v>
      </c>
      <c r="C12" s="27" t="s">
        <v>198</v>
      </c>
      <c r="D12" s="66"/>
      <c r="E12" s="42" t="s">
        <v>23</v>
      </c>
      <c r="F12" s="42">
        <v>1</v>
      </c>
      <c r="G12" s="72"/>
      <c r="H12" s="42">
        <f t="shared" si="0"/>
        <v>0</v>
      </c>
      <c r="I12" s="42"/>
    </row>
    <row r="13" s="2" customFormat="1" ht="15" customHeight="1" spans="1:9">
      <c r="A13" s="27"/>
      <c r="B13" s="20">
        <v>10</v>
      </c>
      <c r="C13" s="27" t="s">
        <v>199</v>
      </c>
      <c r="D13" s="66"/>
      <c r="E13" s="42" t="s">
        <v>23</v>
      </c>
      <c r="F13" s="42">
        <v>1</v>
      </c>
      <c r="G13" s="72"/>
      <c r="H13" s="42">
        <f t="shared" si="0"/>
        <v>0</v>
      </c>
      <c r="I13" s="42"/>
    </row>
    <row r="14" s="2" customFormat="1" ht="14.25" spans="1:9">
      <c r="A14" s="27"/>
      <c r="B14" s="20">
        <v>11</v>
      </c>
      <c r="C14" s="27" t="s">
        <v>200</v>
      </c>
      <c r="D14" s="66"/>
      <c r="E14" s="42" t="s">
        <v>23</v>
      </c>
      <c r="F14" s="42">
        <v>1</v>
      </c>
      <c r="G14" s="72"/>
      <c r="H14" s="42">
        <f t="shared" si="0"/>
        <v>0</v>
      </c>
      <c r="I14" s="42"/>
    </row>
    <row r="15" s="2" customFormat="1" ht="14.25" spans="1:9">
      <c r="A15" s="27"/>
      <c r="B15" s="20">
        <v>12</v>
      </c>
      <c r="C15" s="27" t="s">
        <v>201</v>
      </c>
      <c r="D15" s="66"/>
      <c r="E15" s="42" t="s">
        <v>23</v>
      </c>
      <c r="F15" s="42">
        <v>1</v>
      </c>
      <c r="G15" s="72"/>
      <c r="H15" s="42">
        <f t="shared" si="0"/>
        <v>0</v>
      </c>
      <c r="I15" s="42"/>
    </row>
    <row r="16" s="2" customFormat="1" ht="14.25" spans="1:9">
      <c r="A16" s="27"/>
      <c r="B16" s="20">
        <v>13</v>
      </c>
      <c r="C16" s="27" t="s">
        <v>202</v>
      </c>
      <c r="D16" s="66"/>
      <c r="E16" s="42" t="s">
        <v>23</v>
      </c>
      <c r="F16" s="42">
        <v>1</v>
      </c>
      <c r="G16" s="72"/>
      <c r="H16" s="42">
        <f t="shared" si="0"/>
        <v>0</v>
      </c>
      <c r="I16" s="42"/>
    </row>
    <row r="17" s="2" customFormat="1" ht="14.25" spans="1:9">
      <c r="A17" s="27"/>
      <c r="B17" s="20">
        <v>14</v>
      </c>
      <c r="C17" s="27" t="s">
        <v>203</v>
      </c>
      <c r="D17" s="66"/>
      <c r="E17" s="42" t="s">
        <v>23</v>
      </c>
      <c r="F17" s="42">
        <v>1</v>
      </c>
      <c r="G17" s="72"/>
      <c r="H17" s="42">
        <f t="shared" si="0"/>
        <v>0</v>
      </c>
      <c r="I17" s="42"/>
    </row>
    <row r="18" s="2" customFormat="1" ht="14.25" spans="1:9">
      <c r="A18" s="27"/>
      <c r="B18" s="20">
        <v>15</v>
      </c>
      <c r="C18" s="27" t="s">
        <v>204</v>
      </c>
      <c r="D18" s="66"/>
      <c r="E18" s="42" t="s">
        <v>23</v>
      </c>
      <c r="F18" s="42">
        <v>1</v>
      </c>
      <c r="G18" s="72"/>
      <c r="H18" s="42">
        <f t="shared" si="0"/>
        <v>0</v>
      </c>
      <c r="I18" s="42"/>
    </row>
    <row r="19" s="2" customFormat="1" ht="14.25" spans="1:9">
      <c r="A19" s="27"/>
      <c r="B19" s="20">
        <v>16</v>
      </c>
      <c r="C19" s="27" t="s">
        <v>205</v>
      </c>
      <c r="D19" s="66"/>
      <c r="E19" s="42" t="s">
        <v>23</v>
      </c>
      <c r="F19" s="42">
        <v>1</v>
      </c>
      <c r="G19" s="72"/>
      <c r="H19" s="42">
        <f t="shared" si="0"/>
        <v>0</v>
      </c>
      <c r="I19" s="42"/>
    </row>
    <row r="20" s="2" customFormat="1" ht="14.25" spans="1:9">
      <c r="A20" s="27"/>
      <c r="B20" s="20">
        <v>17</v>
      </c>
      <c r="C20" s="27" t="s">
        <v>206</v>
      </c>
      <c r="D20" s="66"/>
      <c r="E20" s="42" t="s">
        <v>23</v>
      </c>
      <c r="F20" s="42">
        <v>1</v>
      </c>
      <c r="G20" s="72"/>
      <c r="H20" s="42">
        <f t="shared" si="0"/>
        <v>0</v>
      </c>
      <c r="I20" s="42"/>
    </row>
    <row r="21" s="2" customFormat="1" ht="14.25" spans="1:9">
      <c r="A21" s="27"/>
      <c r="B21" s="20">
        <v>18</v>
      </c>
      <c r="C21" s="27" t="s">
        <v>207</v>
      </c>
      <c r="D21" s="66"/>
      <c r="E21" s="42" t="s">
        <v>23</v>
      </c>
      <c r="F21" s="42">
        <v>1</v>
      </c>
      <c r="G21" s="72"/>
      <c r="H21" s="42">
        <f t="shared" si="0"/>
        <v>0</v>
      </c>
      <c r="I21" s="42"/>
    </row>
    <row r="22" s="2" customFormat="1" ht="14.25" spans="1:9">
      <c r="A22" s="27"/>
      <c r="B22" s="20">
        <v>19</v>
      </c>
      <c r="C22" s="27" t="s">
        <v>208</v>
      </c>
      <c r="D22" s="66"/>
      <c r="E22" s="42" t="s">
        <v>23</v>
      </c>
      <c r="F22" s="42">
        <v>1</v>
      </c>
      <c r="G22" s="72"/>
      <c r="H22" s="42">
        <f t="shared" si="0"/>
        <v>0</v>
      </c>
      <c r="I22" s="42"/>
    </row>
    <row r="23" s="2" customFormat="1" ht="14.25" spans="1:9">
      <c r="A23" s="27"/>
      <c r="B23" s="20">
        <v>20</v>
      </c>
      <c r="C23" s="27" t="s">
        <v>209</v>
      </c>
      <c r="D23" s="66"/>
      <c r="E23" s="42" t="s">
        <v>23</v>
      </c>
      <c r="F23" s="42">
        <v>1</v>
      </c>
      <c r="G23" s="72"/>
      <c r="H23" s="42">
        <f t="shared" si="0"/>
        <v>0</v>
      </c>
      <c r="I23" s="42"/>
    </row>
    <row r="24" s="2" customFormat="1" ht="14.25" spans="1:9">
      <c r="A24" s="27"/>
      <c r="B24" s="20">
        <v>21</v>
      </c>
      <c r="C24" s="27" t="s">
        <v>210</v>
      </c>
      <c r="D24" s="66"/>
      <c r="E24" s="42" t="s">
        <v>23</v>
      </c>
      <c r="F24" s="42">
        <v>1</v>
      </c>
      <c r="G24" s="72"/>
      <c r="H24" s="42">
        <f t="shared" si="0"/>
        <v>0</v>
      </c>
      <c r="I24" s="42"/>
    </row>
    <row r="25" s="2" customFormat="1" ht="14.25" spans="1:9">
      <c r="A25" s="27"/>
      <c r="B25" s="20">
        <v>22</v>
      </c>
      <c r="C25" s="27" t="s">
        <v>211</v>
      </c>
      <c r="D25" s="66"/>
      <c r="E25" s="42" t="s">
        <v>23</v>
      </c>
      <c r="F25" s="42">
        <v>1</v>
      </c>
      <c r="G25" s="72"/>
      <c r="H25" s="42">
        <f t="shared" si="0"/>
        <v>0</v>
      </c>
      <c r="I25" s="42"/>
    </row>
    <row r="26" s="2" customFormat="1" ht="14.25" spans="1:9">
      <c r="A26" s="27"/>
      <c r="B26" s="20">
        <v>23</v>
      </c>
      <c r="C26" s="27" t="s">
        <v>212</v>
      </c>
      <c r="D26" s="66"/>
      <c r="E26" s="42" t="s">
        <v>23</v>
      </c>
      <c r="F26" s="42">
        <v>1</v>
      </c>
      <c r="G26" s="72"/>
      <c r="H26" s="42">
        <f t="shared" si="0"/>
        <v>0</v>
      </c>
      <c r="I26" s="42"/>
    </row>
    <row r="27" s="2" customFormat="1" ht="14.25" spans="1:9">
      <c r="A27" s="27" t="s">
        <v>56</v>
      </c>
      <c r="B27" s="20">
        <v>24</v>
      </c>
      <c r="C27" s="27" t="s">
        <v>213</v>
      </c>
      <c r="D27" s="66"/>
      <c r="E27" s="42" t="s">
        <v>23</v>
      </c>
      <c r="F27" s="42">
        <v>1</v>
      </c>
      <c r="G27" s="72"/>
      <c r="H27" s="42">
        <f t="shared" si="0"/>
        <v>0</v>
      </c>
      <c r="I27" s="42"/>
    </row>
    <row r="28" s="2" customFormat="1" ht="35" customHeight="1" spans="1:9">
      <c r="A28" s="27"/>
      <c r="B28" s="20">
        <v>25</v>
      </c>
      <c r="C28" s="27" t="s">
        <v>214</v>
      </c>
      <c r="D28" s="66"/>
      <c r="E28" s="42" t="s">
        <v>23</v>
      </c>
      <c r="F28" s="42">
        <v>1</v>
      </c>
      <c r="G28" s="72"/>
      <c r="H28" s="42">
        <f t="shared" si="0"/>
        <v>0</v>
      </c>
      <c r="I28" s="42"/>
    </row>
    <row r="29" s="2" customFormat="1" ht="122.2" spans="1:9">
      <c r="A29" s="27"/>
      <c r="B29" s="20">
        <v>26</v>
      </c>
      <c r="C29" s="27" t="s">
        <v>215</v>
      </c>
      <c r="D29" s="66" t="str">
        <f>_xlfn.DISPIMG("ID_6552140BE54D4185A90A6AE68D3C5063",1)</f>
        <v>=DISPIMG("ID_6552140BE54D4185A90A6AE68D3C5063",1)</v>
      </c>
      <c r="E29" s="42" t="s">
        <v>23</v>
      </c>
      <c r="F29" s="42">
        <v>1</v>
      </c>
      <c r="G29" s="72"/>
      <c r="H29" s="42">
        <f t="shared" si="0"/>
        <v>0</v>
      </c>
      <c r="I29" s="42"/>
    </row>
    <row r="30" s="2" customFormat="1" ht="14.25" spans="1:9">
      <c r="A30" s="27"/>
      <c r="B30" s="20">
        <v>27</v>
      </c>
      <c r="C30" s="27" t="s">
        <v>216</v>
      </c>
      <c r="D30" s="66"/>
      <c r="E30" s="42" t="s">
        <v>23</v>
      </c>
      <c r="F30" s="42">
        <v>1</v>
      </c>
      <c r="G30" s="72"/>
      <c r="H30" s="42">
        <f t="shared" si="0"/>
        <v>0</v>
      </c>
      <c r="I30" s="42"/>
    </row>
    <row r="31" s="2" customFormat="1" ht="14.25" spans="1:9">
      <c r="A31" s="27"/>
      <c r="B31" s="20">
        <v>28</v>
      </c>
      <c r="C31" s="27" t="s">
        <v>217</v>
      </c>
      <c r="D31" s="66"/>
      <c r="E31" s="42" t="s">
        <v>23</v>
      </c>
      <c r="F31" s="42">
        <v>1</v>
      </c>
      <c r="G31" s="72"/>
      <c r="H31" s="42">
        <f t="shared" si="0"/>
        <v>0</v>
      </c>
      <c r="I31" s="42"/>
    </row>
    <row r="32" s="2" customFormat="1" ht="14.25" spans="1:9">
      <c r="A32" s="27"/>
      <c r="B32" s="20">
        <v>29</v>
      </c>
      <c r="C32" s="27" t="s">
        <v>218</v>
      </c>
      <c r="D32" s="66"/>
      <c r="E32" s="42" t="s">
        <v>23</v>
      </c>
      <c r="F32" s="42">
        <v>1</v>
      </c>
      <c r="G32" s="72"/>
      <c r="H32" s="42">
        <f t="shared" si="0"/>
        <v>0</v>
      </c>
      <c r="I32" s="42"/>
    </row>
    <row r="33" s="2" customFormat="1" ht="14.25" spans="1:9">
      <c r="A33" s="27"/>
      <c r="B33" s="20">
        <v>30</v>
      </c>
      <c r="C33" s="27" t="s">
        <v>219</v>
      </c>
      <c r="D33" s="66"/>
      <c r="E33" s="42" t="s">
        <v>23</v>
      </c>
      <c r="F33" s="42">
        <v>1</v>
      </c>
      <c r="G33" s="72"/>
      <c r="H33" s="42">
        <f t="shared" si="0"/>
        <v>0</v>
      </c>
      <c r="I33" s="42"/>
    </row>
    <row r="34" s="2" customFormat="1" ht="14.25" spans="1:9">
      <c r="A34" s="27"/>
      <c r="B34" s="20">
        <v>31</v>
      </c>
      <c r="C34" s="27" t="s">
        <v>220</v>
      </c>
      <c r="D34" s="66"/>
      <c r="E34" s="42" t="s">
        <v>23</v>
      </c>
      <c r="F34" s="42">
        <v>1</v>
      </c>
      <c r="G34" s="72"/>
      <c r="H34" s="42">
        <f t="shared" si="0"/>
        <v>0</v>
      </c>
      <c r="I34" s="42"/>
    </row>
    <row r="35" s="2" customFormat="1" ht="14.25" spans="1:9">
      <c r="A35" s="27"/>
      <c r="B35" s="20">
        <v>32</v>
      </c>
      <c r="C35" s="27" t="s">
        <v>221</v>
      </c>
      <c r="D35" s="66"/>
      <c r="E35" s="42" t="s">
        <v>23</v>
      </c>
      <c r="F35" s="42">
        <v>1</v>
      </c>
      <c r="G35" s="72"/>
      <c r="H35" s="42">
        <f t="shared" si="0"/>
        <v>0</v>
      </c>
      <c r="I35" s="42"/>
    </row>
    <row r="36" s="2" customFormat="1" ht="14.25" spans="1:9">
      <c r="A36" s="27"/>
      <c r="B36" s="20">
        <v>33</v>
      </c>
      <c r="C36" s="27" t="s">
        <v>222</v>
      </c>
      <c r="D36" s="66"/>
      <c r="E36" s="42" t="s">
        <v>23</v>
      </c>
      <c r="F36" s="42">
        <v>1</v>
      </c>
      <c r="G36" s="72"/>
      <c r="H36" s="42">
        <f t="shared" si="0"/>
        <v>0</v>
      </c>
      <c r="I36" s="42"/>
    </row>
    <row r="37" s="2" customFormat="1" ht="14.25" spans="1:9">
      <c r="A37" s="27"/>
      <c r="B37" s="20">
        <v>34</v>
      </c>
      <c r="C37" s="27" t="s">
        <v>223</v>
      </c>
      <c r="D37" s="66"/>
      <c r="E37" s="42" t="s">
        <v>23</v>
      </c>
      <c r="F37" s="42">
        <v>1</v>
      </c>
      <c r="G37" s="72"/>
      <c r="H37" s="42">
        <f t="shared" ref="H37:H68" si="1">F37*G37</f>
        <v>0</v>
      </c>
      <c r="I37" s="42"/>
    </row>
    <row r="38" s="2" customFormat="1" ht="14.25" spans="1:9">
      <c r="A38" s="27"/>
      <c r="B38" s="20">
        <v>35</v>
      </c>
      <c r="C38" s="27" t="s">
        <v>224</v>
      </c>
      <c r="D38" s="66"/>
      <c r="E38" s="42" t="s">
        <v>23</v>
      </c>
      <c r="F38" s="42">
        <v>1</v>
      </c>
      <c r="G38" s="72"/>
      <c r="H38" s="42">
        <f t="shared" si="1"/>
        <v>0</v>
      </c>
      <c r="I38" s="42"/>
    </row>
    <row r="39" s="2" customFormat="1" ht="14.25" spans="1:9">
      <c r="A39" s="27"/>
      <c r="B39" s="20">
        <v>36</v>
      </c>
      <c r="C39" s="27" t="s">
        <v>225</v>
      </c>
      <c r="D39" s="66"/>
      <c r="E39" s="42" t="s">
        <v>23</v>
      </c>
      <c r="F39" s="42">
        <v>1</v>
      </c>
      <c r="G39" s="72"/>
      <c r="H39" s="42">
        <f t="shared" si="1"/>
        <v>0</v>
      </c>
      <c r="I39" s="42"/>
    </row>
    <row r="40" s="2" customFormat="1" ht="14.25" spans="1:9">
      <c r="A40" s="27"/>
      <c r="B40" s="20">
        <v>37</v>
      </c>
      <c r="C40" s="27" t="s">
        <v>226</v>
      </c>
      <c r="D40" s="66"/>
      <c r="E40" s="42" t="s">
        <v>23</v>
      </c>
      <c r="F40" s="42">
        <v>1</v>
      </c>
      <c r="G40" s="72"/>
      <c r="H40" s="42">
        <f t="shared" si="1"/>
        <v>0</v>
      </c>
      <c r="I40" s="42"/>
    </row>
    <row r="41" s="2" customFormat="1" ht="14.25" spans="1:9">
      <c r="A41" s="27"/>
      <c r="B41" s="20">
        <v>38</v>
      </c>
      <c r="C41" s="27" t="s">
        <v>227</v>
      </c>
      <c r="D41" s="66"/>
      <c r="E41" s="42" t="s">
        <v>23</v>
      </c>
      <c r="F41" s="42">
        <v>1</v>
      </c>
      <c r="G41" s="72"/>
      <c r="H41" s="42">
        <f t="shared" si="1"/>
        <v>0</v>
      </c>
      <c r="I41" s="42"/>
    </row>
    <row r="42" s="2" customFormat="1" ht="14.25" spans="1:9">
      <c r="A42" s="27"/>
      <c r="B42" s="20">
        <v>39</v>
      </c>
      <c r="C42" s="27" t="s">
        <v>228</v>
      </c>
      <c r="D42" s="66"/>
      <c r="E42" s="42" t="s">
        <v>23</v>
      </c>
      <c r="F42" s="42">
        <v>1</v>
      </c>
      <c r="G42" s="72"/>
      <c r="H42" s="42">
        <f t="shared" si="1"/>
        <v>0</v>
      </c>
      <c r="I42" s="42"/>
    </row>
    <row r="43" s="2" customFormat="1" ht="14.25" spans="1:9">
      <c r="A43" s="27"/>
      <c r="B43" s="20">
        <v>40</v>
      </c>
      <c r="C43" s="27" t="s">
        <v>229</v>
      </c>
      <c r="D43" s="66"/>
      <c r="E43" s="42" t="s">
        <v>23</v>
      </c>
      <c r="F43" s="42">
        <v>1</v>
      </c>
      <c r="G43" s="72"/>
      <c r="H43" s="42">
        <f t="shared" si="1"/>
        <v>0</v>
      </c>
      <c r="I43" s="42"/>
    </row>
    <row r="44" s="2" customFormat="1" ht="14.25" spans="1:9">
      <c r="A44" s="27"/>
      <c r="B44" s="20">
        <v>41</v>
      </c>
      <c r="C44" s="27" t="s">
        <v>230</v>
      </c>
      <c r="D44" s="66"/>
      <c r="E44" s="42" t="s">
        <v>23</v>
      </c>
      <c r="F44" s="42">
        <v>1</v>
      </c>
      <c r="G44" s="72"/>
      <c r="H44" s="42">
        <f t="shared" si="1"/>
        <v>0</v>
      </c>
      <c r="I44" s="42"/>
    </row>
    <row r="45" s="2" customFormat="1" ht="14.25" spans="1:9">
      <c r="A45" s="27"/>
      <c r="B45" s="20">
        <v>42</v>
      </c>
      <c r="C45" s="27" t="s">
        <v>231</v>
      </c>
      <c r="D45" s="66"/>
      <c r="E45" s="42" t="s">
        <v>23</v>
      </c>
      <c r="F45" s="42">
        <v>1</v>
      </c>
      <c r="G45" s="72"/>
      <c r="H45" s="42">
        <f t="shared" si="1"/>
        <v>0</v>
      </c>
      <c r="I45" s="42"/>
    </row>
    <row r="46" s="2" customFormat="1" ht="14.25" spans="1:9">
      <c r="A46" s="27"/>
      <c r="B46" s="20">
        <v>43</v>
      </c>
      <c r="C46" s="27" t="s">
        <v>232</v>
      </c>
      <c r="D46" s="66"/>
      <c r="E46" s="42" t="s">
        <v>23</v>
      </c>
      <c r="F46" s="42">
        <v>1</v>
      </c>
      <c r="G46" s="72"/>
      <c r="H46" s="42">
        <f t="shared" si="1"/>
        <v>0</v>
      </c>
      <c r="I46" s="42"/>
    </row>
    <row r="47" s="2" customFormat="1" ht="14.25" spans="1:9">
      <c r="A47" s="27"/>
      <c r="B47" s="20">
        <v>44</v>
      </c>
      <c r="C47" s="27" t="s">
        <v>233</v>
      </c>
      <c r="D47" s="66"/>
      <c r="E47" s="42" t="s">
        <v>23</v>
      </c>
      <c r="F47" s="42">
        <v>1</v>
      </c>
      <c r="G47" s="72"/>
      <c r="H47" s="42">
        <f t="shared" si="1"/>
        <v>0</v>
      </c>
      <c r="I47" s="42"/>
    </row>
    <row r="48" s="2" customFormat="1" ht="14.25" spans="1:9">
      <c r="A48" s="27"/>
      <c r="B48" s="20">
        <v>45</v>
      </c>
      <c r="C48" s="27" t="s">
        <v>234</v>
      </c>
      <c r="D48" s="66"/>
      <c r="E48" s="42" t="s">
        <v>23</v>
      </c>
      <c r="F48" s="42">
        <v>1</v>
      </c>
      <c r="G48" s="72"/>
      <c r="H48" s="42">
        <f t="shared" si="1"/>
        <v>0</v>
      </c>
      <c r="I48" s="42"/>
    </row>
    <row r="49" s="2" customFormat="1" ht="28.5" spans="1:9">
      <c r="A49" s="27" t="s">
        <v>84</v>
      </c>
      <c r="B49" s="20">
        <v>46</v>
      </c>
      <c r="C49" s="27" t="s">
        <v>235</v>
      </c>
      <c r="D49" s="66"/>
      <c r="E49" s="42" t="s">
        <v>23</v>
      </c>
      <c r="F49" s="42">
        <v>1</v>
      </c>
      <c r="G49" s="72"/>
      <c r="H49" s="42">
        <f t="shared" si="1"/>
        <v>0</v>
      </c>
      <c r="I49" s="42"/>
    </row>
    <row r="50" s="2" customFormat="1" ht="14.25" spans="1:9">
      <c r="A50" s="27"/>
      <c r="B50" s="20">
        <v>47</v>
      </c>
      <c r="C50" s="27" t="s">
        <v>236</v>
      </c>
      <c r="D50" s="66"/>
      <c r="E50" s="42" t="s">
        <v>23</v>
      </c>
      <c r="F50" s="42">
        <v>1</v>
      </c>
      <c r="G50" s="72"/>
      <c r="H50" s="42">
        <f t="shared" si="1"/>
        <v>0</v>
      </c>
      <c r="I50" s="42"/>
    </row>
    <row r="51" s="2" customFormat="1" ht="14.25" spans="1:9">
      <c r="A51" s="27"/>
      <c r="B51" s="20">
        <v>48</v>
      </c>
      <c r="C51" s="27" t="s">
        <v>237</v>
      </c>
      <c r="D51" s="66"/>
      <c r="E51" s="42" t="s">
        <v>23</v>
      </c>
      <c r="F51" s="42">
        <v>1</v>
      </c>
      <c r="G51" s="72"/>
      <c r="H51" s="42">
        <f t="shared" si="1"/>
        <v>0</v>
      </c>
      <c r="I51" s="42"/>
    </row>
    <row r="52" s="2" customFormat="1" ht="14.25" spans="1:9">
      <c r="A52" s="27"/>
      <c r="B52" s="20">
        <v>49</v>
      </c>
      <c r="C52" s="27" t="s">
        <v>238</v>
      </c>
      <c r="D52" s="66"/>
      <c r="E52" s="42" t="s">
        <v>23</v>
      </c>
      <c r="F52" s="42">
        <v>1</v>
      </c>
      <c r="G52" s="72"/>
      <c r="H52" s="42">
        <f t="shared" si="1"/>
        <v>0</v>
      </c>
      <c r="I52" s="42"/>
    </row>
    <row r="53" s="2" customFormat="1" ht="14.25" spans="1:9">
      <c r="A53" s="27"/>
      <c r="B53" s="20">
        <v>50</v>
      </c>
      <c r="C53" s="27" t="s">
        <v>239</v>
      </c>
      <c r="D53" s="66"/>
      <c r="E53" s="42" t="s">
        <v>23</v>
      </c>
      <c r="F53" s="42">
        <v>1</v>
      </c>
      <c r="G53" s="72"/>
      <c r="H53" s="42">
        <f t="shared" si="1"/>
        <v>0</v>
      </c>
      <c r="I53" s="42"/>
    </row>
    <row r="54" s="2" customFormat="1" ht="14.25" spans="1:9">
      <c r="A54" s="27"/>
      <c r="B54" s="20">
        <v>51</v>
      </c>
      <c r="C54" s="27" t="s">
        <v>240</v>
      </c>
      <c r="D54" s="66"/>
      <c r="E54" s="42" t="s">
        <v>23</v>
      </c>
      <c r="F54" s="42">
        <v>1</v>
      </c>
      <c r="G54" s="72"/>
      <c r="H54" s="42">
        <f t="shared" si="1"/>
        <v>0</v>
      </c>
      <c r="I54" s="42"/>
    </row>
    <row r="55" s="2" customFormat="1" ht="14.25" spans="1:9">
      <c r="A55" s="27"/>
      <c r="B55" s="20">
        <v>52</v>
      </c>
      <c r="C55" s="27" t="s">
        <v>241</v>
      </c>
      <c r="D55" s="66"/>
      <c r="E55" s="42" t="s">
        <v>23</v>
      </c>
      <c r="F55" s="42">
        <v>1</v>
      </c>
      <c r="G55" s="72"/>
      <c r="H55" s="42">
        <f t="shared" si="1"/>
        <v>0</v>
      </c>
      <c r="I55" s="42"/>
    </row>
    <row r="56" s="2" customFormat="1" ht="14.25" spans="1:9">
      <c r="A56" s="27"/>
      <c r="B56" s="20">
        <v>53</v>
      </c>
      <c r="C56" s="27" t="s">
        <v>242</v>
      </c>
      <c r="D56" s="66"/>
      <c r="E56" s="42" t="s">
        <v>23</v>
      </c>
      <c r="F56" s="42">
        <v>1</v>
      </c>
      <c r="G56" s="72"/>
      <c r="H56" s="42">
        <f t="shared" si="1"/>
        <v>0</v>
      </c>
      <c r="I56" s="42"/>
    </row>
    <row r="57" s="2" customFormat="1" ht="14.25" spans="1:9">
      <c r="A57" s="27"/>
      <c r="B57" s="20">
        <v>54</v>
      </c>
      <c r="C57" s="27" t="s">
        <v>243</v>
      </c>
      <c r="D57" s="66"/>
      <c r="E57" s="42" t="s">
        <v>23</v>
      </c>
      <c r="F57" s="42">
        <v>1</v>
      </c>
      <c r="G57" s="72"/>
      <c r="H57" s="42">
        <f t="shared" si="1"/>
        <v>0</v>
      </c>
      <c r="I57" s="42"/>
    </row>
    <row r="58" s="2" customFormat="1" ht="14.25" spans="1:9">
      <c r="A58" s="27"/>
      <c r="B58" s="20">
        <v>55</v>
      </c>
      <c r="C58" s="27" t="s">
        <v>244</v>
      </c>
      <c r="D58" s="66"/>
      <c r="E58" s="42" t="s">
        <v>23</v>
      </c>
      <c r="F58" s="42">
        <v>1</v>
      </c>
      <c r="G58" s="72"/>
      <c r="H58" s="42">
        <f t="shared" si="1"/>
        <v>0</v>
      </c>
      <c r="I58" s="42"/>
    </row>
    <row r="59" s="2" customFormat="1" ht="14.25" spans="1:9">
      <c r="A59" s="27"/>
      <c r="B59" s="20">
        <v>56</v>
      </c>
      <c r="C59" s="27" t="s">
        <v>245</v>
      </c>
      <c r="D59" s="66"/>
      <c r="E59" s="42" t="s">
        <v>23</v>
      </c>
      <c r="F59" s="42">
        <v>1</v>
      </c>
      <c r="G59" s="72"/>
      <c r="H59" s="42">
        <f t="shared" si="1"/>
        <v>0</v>
      </c>
      <c r="I59" s="42"/>
    </row>
    <row r="60" s="2" customFormat="1" ht="14.25" spans="1:9">
      <c r="A60" s="27"/>
      <c r="B60" s="20">
        <v>57</v>
      </c>
      <c r="C60" s="27" t="s">
        <v>246</v>
      </c>
      <c r="D60" s="66"/>
      <c r="E60" s="42" t="s">
        <v>23</v>
      </c>
      <c r="F60" s="42">
        <v>1</v>
      </c>
      <c r="G60" s="72"/>
      <c r="H60" s="42">
        <f t="shared" si="1"/>
        <v>0</v>
      </c>
      <c r="I60" s="42"/>
    </row>
    <row r="61" s="2" customFormat="1" ht="14.25" spans="1:9">
      <c r="A61" s="27"/>
      <c r="B61" s="20">
        <v>58</v>
      </c>
      <c r="C61" s="27" t="s">
        <v>247</v>
      </c>
      <c r="D61" s="66"/>
      <c r="E61" s="42" t="s">
        <v>23</v>
      </c>
      <c r="F61" s="42">
        <v>1</v>
      </c>
      <c r="G61" s="72"/>
      <c r="H61" s="42">
        <f t="shared" si="1"/>
        <v>0</v>
      </c>
      <c r="I61" s="42"/>
    </row>
    <row r="62" s="2" customFormat="1" ht="14.25" spans="1:9">
      <c r="A62" s="27"/>
      <c r="B62" s="20">
        <v>59</v>
      </c>
      <c r="C62" s="27" t="s">
        <v>248</v>
      </c>
      <c r="D62" s="66"/>
      <c r="E62" s="42" t="s">
        <v>23</v>
      </c>
      <c r="F62" s="42">
        <v>1</v>
      </c>
      <c r="G62" s="72"/>
      <c r="H62" s="42">
        <f t="shared" si="1"/>
        <v>0</v>
      </c>
      <c r="I62" s="42"/>
    </row>
    <row r="63" s="2" customFormat="1" ht="14.25" spans="1:9">
      <c r="A63" s="27"/>
      <c r="B63" s="20">
        <v>60</v>
      </c>
      <c r="C63" s="27" t="s">
        <v>249</v>
      </c>
      <c r="D63" s="66"/>
      <c r="E63" s="42" t="s">
        <v>23</v>
      </c>
      <c r="F63" s="42">
        <v>1</v>
      </c>
      <c r="G63" s="72"/>
      <c r="H63" s="42">
        <f t="shared" si="1"/>
        <v>0</v>
      </c>
      <c r="I63" s="42"/>
    </row>
    <row r="64" s="2" customFormat="1" ht="14.25" spans="1:9">
      <c r="A64" s="27"/>
      <c r="B64" s="20">
        <v>61</v>
      </c>
      <c r="C64" s="27" t="s">
        <v>250</v>
      </c>
      <c r="D64" s="66"/>
      <c r="E64" s="42" t="s">
        <v>23</v>
      </c>
      <c r="F64" s="42">
        <v>1</v>
      </c>
      <c r="G64" s="72"/>
      <c r="H64" s="42">
        <f t="shared" si="1"/>
        <v>0</v>
      </c>
      <c r="I64" s="42"/>
    </row>
    <row r="65" s="2" customFormat="1" ht="14.25" spans="1:9">
      <c r="A65" s="27"/>
      <c r="B65" s="20">
        <v>62</v>
      </c>
      <c r="C65" s="27" t="s">
        <v>251</v>
      </c>
      <c r="D65" s="66"/>
      <c r="E65" s="42" t="s">
        <v>23</v>
      </c>
      <c r="F65" s="42">
        <v>1</v>
      </c>
      <c r="G65" s="72"/>
      <c r="H65" s="42">
        <f t="shared" si="1"/>
        <v>0</v>
      </c>
      <c r="I65" s="42"/>
    </row>
    <row r="66" s="2" customFormat="1" ht="28.5" spans="1:9">
      <c r="A66" s="27"/>
      <c r="B66" s="20">
        <v>63</v>
      </c>
      <c r="C66" s="27" t="s">
        <v>252</v>
      </c>
      <c r="D66" s="66"/>
      <c r="E66" s="42" t="s">
        <v>23</v>
      </c>
      <c r="F66" s="42">
        <v>1</v>
      </c>
      <c r="G66" s="72"/>
      <c r="H66" s="42">
        <f t="shared" si="1"/>
        <v>0</v>
      </c>
      <c r="I66" s="42"/>
    </row>
    <row r="67" s="2" customFormat="1" ht="14.25" spans="1:9">
      <c r="A67" s="27"/>
      <c r="B67" s="20">
        <v>64</v>
      </c>
      <c r="C67" s="27" t="s">
        <v>253</v>
      </c>
      <c r="D67" s="66"/>
      <c r="E67" s="42" t="s">
        <v>23</v>
      </c>
      <c r="F67" s="42">
        <v>1</v>
      </c>
      <c r="G67" s="72"/>
      <c r="H67" s="42">
        <f t="shared" si="1"/>
        <v>0</v>
      </c>
      <c r="I67" s="42"/>
    </row>
    <row r="68" s="2" customFormat="1" ht="14.25" spans="1:9">
      <c r="A68" s="27"/>
      <c r="B68" s="20">
        <v>65</v>
      </c>
      <c r="C68" s="27" t="s">
        <v>254</v>
      </c>
      <c r="D68" s="66"/>
      <c r="E68" s="42" t="s">
        <v>23</v>
      </c>
      <c r="F68" s="42">
        <v>1</v>
      </c>
      <c r="G68" s="72"/>
      <c r="H68" s="42">
        <f t="shared" si="1"/>
        <v>0</v>
      </c>
      <c r="I68" s="42"/>
    </row>
    <row r="69" s="2" customFormat="1" ht="14.25" spans="1:9">
      <c r="A69" s="27"/>
      <c r="B69" s="20">
        <v>66</v>
      </c>
      <c r="C69" s="27" t="s">
        <v>255</v>
      </c>
      <c r="D69" s="66"/>
      <c r="E69" s="42" t="s">
        <v>23</v>
      </c>
      <c r="F69" s="42">
        <v>1</v>
      </c>
      <c r="G69" s="72"/>
      <c r="H69" s="42">
        <f t="shared" ref="H69:H100" si="2">F69*G69</f>
        <v>0</v>
      </c>
      <c r="I69" s="42"/>
    </row>
    <row r="70" s="2" customFormat="1" ht="14.25" spans="1:9">
      <c r="A70" s="27" t="s">
        <v>256</v>
      </c>
      <c r="B70" s="20">
        <v>67</v>
      </c>
      <c r="C70" s="27" t="s">
        <v>257</v>
      </c>
      <c r="D70" s="66"/>
      <c r="E70" s="42" t="s">
        <v>23</v>
      </c>
      <c r="F70" s="42">
        <v>1</v>
      </c>
      <c r="G70" s="72"/>
      <c r="H70" s="42">
        <f t="shared" si="2"/>
        <v>0</v>
      </c>
      <c r="I70" s="42"/>
    </row>
    <row r="71" s="2" customFormat="1" ht="14.25" spans="1:9">
      <c r="A71" s="27"/>
      <c r="B71" s="20">
        <v>68</v>
      </c>
      <c r="C71" s="27" t="s">
        <v>258</v>
      </c>
      <c r="D71" s="66"/>
      <c r="E71" s="42" t="s">
        <v>23</v>
      </c>
      <c r="F71" s="42">
        <v>1</v>
      </c>
      <c r="G71" s="72"/>
      <c r="H71" s="42">
        <f t="shared" si="2"/>
        <v>0</v>
      </c>
      <c r="I71" s="42"/>
    </row>
    <row r="72" s="2" customFormat="1" ht="14.25" spans="1:9">
      <c r="A72" s="27"/>
      <c r="B72" s="20">
        <v>69</v>
      </c>
      <c r="C72" s="27" t="s">
        <v>259</v>
      </c>
      <c r="D72" s="66"/>
      <c r="E72" s="42" t="s">
        <v>23</v>
      </c>
      <c r="F72" s="42">
        <v>1</v>
      </c>
      <c r="G72" s="72"/>
      <c r="H72" s="42">
        <f t="shared" si="2"/>
        <v>0</v>
      </c>
      <c r="I72" s="42"/>
    </row>
    <row r="73" s="2" customFormat="1" ht="14.25" spans="1:9">
      <c r="A73" s="27"/>
      <c r="B73" s="20">
        <v>70</v>
      </c>
      <c r="C73" s="27" t="s">
        <v>260</v>
      </c>
      <c r="D73" s="66"/>
      <c r="E73" s="42" t="s">
        <v>23</v>
      </c>
      <c r="F73" s="42">
        <v>1</v>
      </c>
      <c r="G73" s="72"/>
      <c r="H73" s="42">
        <f t="shared" si="2"/>
        <v>0</v>
      </c>
      <c r="I73" s="42"/>
    </row>
    <row r="74" s="2" customFormat="1" ht="14.25" spans="1:9">
      <c r="A74" s="27"/>
      <c r="B74" s="20">
        <v>71</v>
      </c>
      <c r="C74" s="27" t="s">
        <v>261</v>
      </c>
      <c r="D74" s="66"/>
      <c r="E74" s="42" t="s">
        <v>23</v>
      </c>
      <c r="F74" s="42">
        <v>1</v>
      </c>
      <c r="G74" s="72"/>
      <c r="H74" s="42">
        <f t="shared" si="2"/>
        <v>0</v>
      </c>
      <c r="I74" s="42"/>
    </row>
    <row r="75" s="2" customFormat="1" ht="14.25" spans="1:9">
      <c r="A75" s="27"/>
      <c r="B75" s="20">
        <v>72</v>
      </c>
      <c r="C75" s="27" t="s">
        <v>262</v>
      </c>
      <c r="D75" s="66"/>
      <c r="E75" s="42" t="s">
        <v>23</v>
      </c>
      <c r="F75" s="42">
        <v>1</v>
      </c>
      <c r="G75" s="72"/>
      <c r="H75" s="42">
        <f t="shared" si="2"/>
        <v>0</v>
      </c>
      <c r="I75" s="42"/>
    </row>
    <row r="76" s="2" customFormat="1" ht="14.25" spans="1:9">
      <c r="A76" s="27"/>
      <c r="B76" s="20">
        <v>73</v>
      </c>
      <c r="C76" s="27" t="s">
        <v>263</v>
      </c>
      <c r="D76" s="66"/>
      <c r="E76" s="42" t="s">
        <v>23</v>
      </c>
      <c r="F76" s="42">
        <v>1</v>
      </c>
      <c r="G76" s="72"/>
      <c r="H76" s="42">
        <f t="shared" si="2"/>
        <v>0</v>
      </c>
      <c r="I76" s="42"/>
    </row>
    <row r="77" s="2" customFormat="1" ht="14.25" spans="1:9">
      <c r="A77" s="27"/>
      <c r="B77" s="20">
        <v>74</v>
      </c>
      <c r="C77" s="27" t="s">
        <v>264</v>
      </c>
      <c r="D77" s="66"/>
      <c r="E77" s="42" t="s">
        <v>23</v>
      </c>
      <c r="F77" s="42">
        <v>1</v>
      </c>
      <c r="G77" s="72"/>
      <c r="H77" s="42">
        <f t="shared" si="2"/>
        <v>0</v>
      </c>
      <c r="I77" s="42"/>
    </row>
    <row r="78" s="2" customFormat="1" ht="14.25" spans="1:9">
      <c r="A78" s="27"/>
      <c r="B78" s="20">
        <v>75</v>
      </c>
      <c r="C78" s="27" t="s">
        <v>265</v>
      </c>
      <c r="D78" s="66"/>
      <c r="E78" s="42" t="s">
        <v>23</v>
      </c>
      <c r="F78" s="42">
        <v>1</v>
      </c>
      <c r="G78" s="72"/>
      <c r="H78" s="42">
        <f t="shared" si="2"/>
        <v>0</v>
      </c>
      <c r="I78" s="42"/>
    </row>
    <row r="79" s="2" customFormat="1" ht="28.5" spans="1:9">
      <c r="A79" s="27"/>
      <c r="B79" s="20">
        <v>76</v>
      </c>
      <c r="C79" s="27" t="s">
        <v>266</v>
      </c>
      <c r="D79" s="66"/>
      <c r="E79" s="42" t="s">
        <v>23</v>
      </c>
      <c r="F79" s="42">
        <v>1</v>
      </c>
      <c r="G79" s="72"/>
      <c r="H79" s="42">
        <f t="shared" si="2"/>
        <v>0</v>
      </c>
      <c r="I79" s="42"/>
    </row>
    <row r="80" s="2" customFormat="1" ht="14.25" spans="1:9">
      <c r="A80" s="27"/>
      <c r="B80" s="20">
        <v>77</v>
      </c>
      <c r="C80" s="27" t="s">
        <v>116</v>
      </c>
      <c r="D80" s="66"/>
      <c r="E80" s="42" t="s">
        <v>23</v>
      </c>
      <c r="F80" s="42">
        <v>1</v>
      </c>
      <c r="G80" s="72"/>
      <c r="H80" s="42">
        <f t="shared" si="2"/>
        <v>0</v>
      </c>
      <c r="I80" s="42"/>
    </row>
    <row r="81" s="2" customFormat="1" ht="14.25" spans="1:9">
      <c r="A81" s="27"/>
      <c r="B81" s="20">
        <v>78</v>
      </c>
      <c r="C81" s="27" t="s">
        <v>267</v>
      </c>
      <c r="D81" s="66"/>
      <c r="E81" s="42" t="s">
        <v>23</v>
      </c>
      <c r="F81" s="42">
        <v>1</v>
      </c>
      <c r="G81" s="72"/>
      <c r="H81" s="42">
        <f t="shared" si="2"/>
        <v>0</v>
      </c>
      <c r="I81" s="42"/>
    </row>
    <row r="82" s="2" customFormat="1" ht="14.25" spans="1:9">
      <c r="A82" s="27"/>
      <c r="B82" s="20">
        <v>79</v>
      </c>
      <c r="C82" s="27" t="s">
        <v>268</v>
      </c>
      <c r="D82" s="66"/>
      <c r="E82" s="42" t="s">
        <v>23</v>
      </c>
      <c r="F82" s="42">
        <v>1</v>
      </c>
      <c r="G82" s="72"/>
      <c r="H82" s="42">
        <f t="shared" si="2"/>
        <v>0</v>
      </c>
      <c r="I82" s="42"/>
    </row>
    <row r="83" s="2" customFormat="1" ht="14.25" spans="1:9">
      <c r="A83" s="27"/>
      <c r="B83" s="20">
        <v>80</v>
      </c>
      <c r="C83" s="27" t="s">
        <v>269</v>
      </c>
      <c r="D83" s="66"/>
      <c r="E83" s="42" t="s">
        <v>23</v>
      </c>
      <c r="F83" s="42">
        <v>1</v>
      </c>
      <c r="G83" s="72"/>
      <c r="H83" s="42">
        <f t="shared" si="2"/>
        <v>0</v>
      </c>
      <c r="I83" s="42"/>
    </row>
    <row r="84" s="2" customFormat="1" ht="14.25" spans="1:9">
      <c r="A84" s="27"/>
      <c r="B84" s="20">
        <v>81</v>
      </c>
      <c r="C84" s="27" t="s">
        <v>270</v>
      </c>
      <c r="D84" s="66"/>
      <c r="E84" s="42" t="s">
        <v>23</v>
      </c>
      <c r="F84" s="42">
        <v>1</v>
      </c>
      <c r="G84" s="72"/>
      <c r="H84" s="42">
        <f t="shared" si="2"/>
        <v>0</v>
      </c>
      <c r="I84" s="42"/>
    </row>
    <row r="85" s="2" customFormat="1" ht="14.25" spans="1:9">
      <c r="A85" s="27"/>
      <c r="B85" s="20">
        <v>82</v>
      </c>
      <c r="C85" s="27" t="s">
        <v>271</v>
      </c>
      <c r="D85" s="66"/>
      <c r="E85" s="42" t="s">
        <v>23</v>
      </c>
      <c r="F85" s="42">
        <v>1</v>
      </c>
      <c r="G85" s="72"/>
      <c r="H85" s="42">
        <f t="shared" si="2"/>
        <v>0</v>
      </c>
      <c r="I85" s="42"/>
    </row>
    <row r="86" s="2" customFormat="1" ht="14.25" spans="1:9">
      <c r="A86" s="27"/>
      <c r="B86" s="20">
        <v>83</v>
      </c>
      <c r="C86" s="27" t="s">
        <v>272</v>
      </c>
      <c r="D86" s="66"/>
      <c r="E86" s="42" t="s">
        <v>23</v>
      </c>
      <c r="F86" s="42">
        <v>1</v>
      </c>
      <c r="G86" s="72"/>
      <c r="H86" s="42">
        <f t="shared" si="2"/>
        <v>0</v>
      </c>
      <c r="I86" s="42"/>
    </row>
    <row r="87" s="2" customFormat="1" ht="14.25" spans="1:9">
      <c r="A87" s="27"/>
      <c r="B87" s="20">
        <v>84</v>
      </c>
      <c r="C87" s="27" t="s">
        <v>273</v>
      </c>
      <c r="D87" s="66"/>
      <c r="E87" s="42" t="s">
        <v>23</v>
      </c>
      <c r="F87" s="42">
        <v>1</v>
      </c>
      <c r="G87" s="72"/>
      <c r="H87" s="42">
        <f t="shared" si="2"/>
        <v>0</v>
      </c>
      <c r="I87" s="42"/>
    </row>
    <row r="88" s="2" customFormat="1" ht="14.25" spans="1:9">
      <c r="A88" s="27"/>
      <c r="B88" s="20">
        <v>85</v>
      </c>
      <c r="C88" s="27" t="s">
        <v>274</v>
      </c>
      <c r="D88" s="66"/>
      <c r="E88" s="42" t="s">
        <v>23</v>
      </c>
      <c r="F88" s="42">
        <v>1</v>
      </c>
      <c r="G88" s="72"/>
      <c r="H88" s="42">
        <f t="shared" si="2"/>
        <v>0</v>
      </c>
      <c r="I88" s="42"/>
    </row>
    <row r="89" s="2" customFormat="1" ht="14.25" spans="1:9">
      <c r="A89" s="27"/>
      <c r="B89" s="20">
        <v>86</v>
      </c>
      <c r="C89" s="27" t="s">
        <v>275</v>
      </c>
      <c r="D89" s="66"/>
      <c r="E89" s="42" t="s">
        <v>23</v>
      </c>
      <c r="F89" s="42">
        <v>1</v>
      </c>
      <c r="G89" s="72"/>
      <c r="H89" s="42">
        <f t="shared" si="2"/>
        <v>0</v>
      </c>
      <c r="I89" s="42"/>
    </row>
    <row r="90" s="2" customFormat="1" ht="14.25" spans="1:9">
      <c r="A90" s="27"/>
      <c r="B90" s="20">
        <v>87</v>
      </c>
      <c r="C90" s="27" t="s">
        <v>276</v>
      </c>
      <c r="D90" s="66"/>
      <c r="E90" s="42" t="s">
        <v>23</v>
      </c>
      <c r="F90" s="42">
        <v>1</v>
      </c>
      <c r="G90" s="72"/>
      <c r="H90" s="42">
        <f t="shared" si="2"/>
        <v>0</v>
      </c>
      <c r="I90" s="42"/>
    </row>
    <row r="91" s="2" customFormat="1" ht="14.25" spans="1:9">
      <c r="A91" s="27"/>
      <c r="B91" s="20">
        <v>88</v>
      </c>
      <c r="C91" s="27" t="s">
        <v>277</v>
      </c>
      <c r="D91" s="66"/>
      <c r="E91" s="42" t="s">
        <v>23</v>
      </c>
      <c r="F91" s="42">
        <v>1</v>
      </c>
      <c r="G91" s="72"/>
      <c r="H91" s="42">
        <f t="shared" si="2"/>
        <v>0</v>
      </c>
      <c r="I91" s="42"/>
    </row>
    <row r="92" s="2" customFormat="1" ht="14.25" spans="1:9">
      <c r="A92" s="27" t="s">
        <v>130</v>
      </c>
      <c r="B92" s="20">
        <v>89</v>
      </c>
      <c r="C92" s="27" t="s">
        <v>278</v>
      </c>
      <c r="D92" s="66"/>
      <c r="E92" s="42" t="s">
        <v>23</v>
      </c>
      <c r="F92" s="42">
        <v>1</v>
      </c>
      <c r="G92" s="72"/>
      <c r="H92" s="42">
        <f t="shared" si="2"/>
        <v>0</v>
      </c>
      <c r="I92" s="42"/>
    </row>
    <row r="93" s="2" customFormat="1" ht="14.25" spans="1:9">
      <c r="A93" s="27"/>
      <c r="B93" s="20">
        <v>90</v>
      </c>
      <c r="C93" s="27" t="s">
        <v>279</v>
      </c>
      <c r="D93" s="66"/>
      <c r="E93" s="42" t="s">
        <v>23</v>
      </c>
      <c r="F93" s="42">
        <v>1</v>
      </c>
      <c r="G93" s="72"/>
      <c r="H93" s="42">
        <f t="shared" si="2"/>
        <v>0</v>
      </c>
      <c r="I93" s="42"/>
    </row>
    <row r="94" s="2" customFormat="1" ht="28.5" spans="1:9">
      <c r="A94" s="27"/>
      <c r="B94" s="20">
        <v>91</v>
      </c>
      <c r="C94" s="27" t="s">
        <v>280</v>
      </c>
      <c r="D94" s="66"/>
      <c r="E94" s="42" t="s">
        <v>23</v>
      </c>
      <c r="F94" s="42">
        <v>1</v>
      </c>
      <c r="G94" s="72"/>
      <c r="H94" s="42">
        <f t="shared" si="2"/>
        <v>0</v>
      </c>
      <c r="I94" s="42"/>
    </row>
    <row r="95" s="2" customFormat="1" ht="14.25" spans="1:9">
      <c r="A95" s="27"/>
      <c r="B95" s="20">
        <v>92</v>
      </c>
      <c r="C95" s="27" t="s">
        <v>281</v>
      </c>
      <c r="D95" s="66"/>
      <c r="E95" s="42" t="s">
        <v>23</v>
      </c>
      <c r="F95" s="42">
        <v>1</v>
      </c>
      <c r="G95" s="72"/>
      <c r="H95" s="42">
        <f t="shared" si="2"/>
        <v>0</v>
      </c>
      <c r="I95" s="42"/>
    </row>
    <row r="96" s="2" customFormat="1" ht="14.25" spans="1:9">
      <c r="A96" s="27"/>
      <c r="B96" s="20">
        <v>93</v>
      </c>
      <c r="C96" s="27" t="s">
        <v>282</v>
      </c>
      <c r="D96" s="66"/>
      <c r="E96" s="42" t="s">
        <v>23</v>
      </c>
      <c r="F96" s="42">
        <v>1</v>
      </c>
      <c r="G96" s="72"/>
      <c r="H96" s="42">
        <f t="shared" si="2"/>
        <v>0</v>
      </c>
      <c r="I96" s="42"/>
    </row>
    <row r="97" s="2" customFormat="1" ht="14.25" spans="1:9">
      <c r="A97" s="27"/>
      <c r="B97" s="20">
        <v>94</v>
      </c>
      <c r="C97" s="27" t="s">
        <v>283</v>
      </c>
      <c r="D97" s="66"/>
      <c r="E97" s="42" t="s">
        <v>23</v>
      </c>
      <c r="F97" s="42">
        <v>1</v>
      </c>
      <c r="G97" s="72"/>
      <c r="H97" s="42">
        <f t="shared" si="2"/>
        <v>0</v>
      </c>
      <c r="I97" s="42"/>
    </row>
    <row r="98" s="2" customFormat="1" ht="14.25" spans="1:9">
      <c r="A98" s="27"/>
      <c r="B98" s="20">
        <v>95</v>
      </c>
      <c r="C98" s="27" t="s">
        <v>284</v>
      </c>
      <c r="D98" s="66"/>
      <c r="E98" s="42" t="s">
        <v>23</v>
      </c>
      <c r="F98" s="42">
        <v>1</v>
      </c>
      <c r="G98" s="72"/>
      <c r="H98" s="42">
        <f t="shared" si="2"/>
        <v>0</v>
      </c>
      <c r="I98" s="42"/>
    </row>
    <row r="99" s="2" customFormat="1" ht="14.25" spans="1:9">
      <c r="A99" s="27"/>
      <c r="B99" s="20">
        <v>96</v>
      </c>
      <c r="C99" s="27" t="s">
        <v>285</v>
      </c>
      <c r="D99" s="66"/>
      <c r="E99" s="42" t="s">
        <v>23</v>
      </c>
      <c r="F99" s="42">
        <v>1</v>
      </c>
      <c r="G99" s="72"/>
      <c r="H99" s="42">
        <f t="shared" si="2"/>
        <v>0</v>
      </c>
      <c r="I99" s="42"/>
    </row>
    <row r="100" s="2" customFormat="1" ht="14.25" spans="1:9">
      <c r="A100" s="27"/>
      <c r="B100" s="20">
        <v>97</v>
      </c>
      <c r="C100" s="27" t="s">
        <v>286</v>
      </c>
      <c r="D100" s="66"/>
      <c r="E100" s="42" t="s">
        <v>23</v>
      </c>
      <c r="F100" s="42">
        <v>1</v>
      </c>
      <c r="G100" s="72"/>
      <c r="H100" s="42">
        <f t="shared" si="2"/>
        <v>0</v>
      </c>
      <c r="I100" s="42"/>
    </row>
    <row r="101" s="2" customFormat="1" ht="14.25" spans="1:9">
      <c r="A101" s="27"/>
      <c r="B101" s="20">
        <v>98</v>
      </c>
      <c r="C101" s="27" t="s">
        <v>287</v>
      </c>
      <c r="D101" s="66"/>
      <c r="E101" s="42" t="s">
        <v>23</v>
      </c>
      <c r="F101" s="42">
        <v>1</v>
      </c>
      <c r="G101" s="72"/>
      <c r="H101" s="42">
        <f t="shared" ref="H101:H144" si="3">F101*G101</f>
        <v>0</v>
      </c>
      <c r="I101" s="42"/>
    </row>
    <row r="102" s="2" customFormat="1" ht="14.25" spans="1:9">
      <c r="A102" s="27"/>
      <c r="B102" s="20">
        <v>99</v>
      </c>
      <c r="C102" s="27" t="s">
        <v>288</v>
      </c>
      <c r="D102" s="66"/>
      <c r="E102" s="42" t="s">
        <v>23</v>
      </c>
      <c r="F102" s="42">
        <v>1</v>
      </c>
      <c r="G102" s="72"/>
      <c r="H102" s="42">
        <f t="shared" si="3"/>
        <v>0</v>
      </c>
      <c r="I102" s="42"/>
    </row>
    <row r="103" s="2" customFormat="1" ht="14.25" spans="1:9">
      <c r="A103" s="27"/>
      <c r="B103" s="20">
        <v>100</v>
      </c>
      <c r="C103" s="27" t="s">
        <v>289</v>
      </c>
      <c r="D103" s="66"/>
      <c r="E103" s="42" t="s">
        <v>23</v>
      </c>
      <c r="F103" s="42">
        <v>1</v>
      </c>
      <c r="G103" s="72"/>
      <c r="H103" s="42">
        <f t="shared" si="3"/>
        <v>0</v>
      </c>
      <c r="I103" s="42"/>
    </row>
    <row r="104" s="2" customFormat="1" ht="14.25" spans="1:9">
      <c r="A104" s="27"/>
      <c r="B104" s="20">
        <v>101</v>
      </c>
      <c r="C104" s="27" t="s">
        <v>290</v>
      </c>
      <c r="D104" s="66"/>
      <c r="E104" s="42" t="s">
        <v>23</v>
      </c>
      <c r="F104" s="42">
        <v>1</v>
      </c>
      <c r="G104" s="72"/>
      <c r="H104" s="42">
        <f t="shared" si="3"/>
        <v>0</v>
      </c>
      <c r="I104" s="42"/>
    </row>
    <row r="105" s="2" customFormat="1" ht="28.5" spans="1:9">
      <c r="A105" s="27"/>
      <c r="B105" s="20">
        <v>102</v>
      </c>
      <c r="C105" s="27" t="s">
        <v>291</v>
      </c>
      <c r="D105" s="66"/>
      <c r="E105" s="42" t="s">
        <v>23</v>
      </c>
      <c r="F105" s="42">
        <v>1</v>
      </c>
      <c r="G105" s="72"/>
      <c r="H105" s="42">
        <f t="shared" si="3"/>
        <v>0</v>
      </c>
      <c r="I105" s="42"/>
    </row>
    <row r="106" s="2" customFormat="1" ht="14.25" spans="1:9">
      <c r="A106" s="27"/>
      <c r="B106" s="20">
        <v>103</v>
      </c>
      <c r="C106" s="27" t="s">
        <v>292</v>
      </c>
      <c r="D106" s="66"/>
      <c r="E106" s="42" t="s">
        <v>23</v>
      </c>
      <c r="F106" s="42">
        <v>1</v>
      </c>
      <c r="G106" s="72"/>
      <c r="H106" s="42">
        <f t="shared" si="3"/>
        <v>0</v>
      </c>
      <c r="I106" s="42"/>
    </row>
    <row r="107" s="2" customFormat="1" ht="14.25" spans="1:9">
      <c r="A107" s="27"/>
      <c r="B107" s="20">
        <v>104</v>
      </c>
      <c r="C107" s="27" t="s">
        <v>293</v>
      </c>
      <c r="D107" s="66"/>
      <c r="E107" s="42" t="s">
        <v>23</v>
      </c>
      <c r="F107" s="42">
        <v>1</v>
      </c>
      <c r="G107" s="72"/>
      <c r="H107" s="42">
        <f t="shared" si="3"/>
        <v>0</v>
      </c>
      <c r="I107" s="42"/>
    </row>
    <row r="108" s="2" customFormat="1" ht="14.25" spans="1:9">
      <c r="A108" s="27"/>
      <c r="B108" s="20">
        <v>105</v>
      </c>
      <c r="C108" s="27" t="s">
        <v>294</v>
      </c>
      <c r="D108" s="66"/>
      <c r="E108" s="42" t="s">
        <v>23</v>
      </c>
      <c r="F108" s="42">
        <v>1</v>
      </c>
      <c r="G108" s="72"/>
      <c r="H108" s="42">
        <f t="shared" si="3"/>
        <v>0</v>
      </c>
      <c r="I108" s="42"/>
    </row>
    <row r="109" s="2" customFormat="1" ht="14.25" spans="1:9">
      <c r="A109" s="27"/>
      <c r="B109" s="20">
        <v>106</v>
      </c>
      <c r="C109" s="27" t="s">
        <v>295</v>
      </c>
      <c r="D109" s="66"/>
      <c r="E109" s="42" t="s">
        <v>23</v>
      </c>
      <c r="F109" s="42">
        <v>1</v>
      </c>
      <c r="G109" s="72"/>
      <c r="H109" s="42">
        <f t="shared" si="3"/>
        <v>0</v>
      </c>
      <c r="I109" s="42"/>
    </row>
    <row r="110" s="2" customFormat="1" ht="14.25" spans="1:9">
      <c r="A110" s="27"/>
      <c r="B110" s="20">
        <v>107</v>
      </c>
      <c r="C110" s="27" t="s">
        <v>296</v>
      </c>
      <c r="D110" s="66"/>
      <c r="E110" s="42" t="s">
        <v>23</v>
      </c>
      <c r="F110" s="42">
        <v>1</v>
      </c>
      <c r="G110" s="72"/>
      <c r="H110" s="42">
        <f t="shared" si="3"/>
        <v>0</v>
      </c>
      <c r="I110" s="42"/>
    </row>
    <row r="111" s="2" customFormat="1" ht="14.25" spans="1:9">
      <c r="A111" s="27"/>
      <c r="B111" s="20">
        <v>108</v>
      </c>
      <c r="C111" s="27" t="s">
        <v>297</v>
      </c>
      <c r="D111" s="66"/>
      <c r="E111" s="42" t="s">
        <v>23</v>
      </c>
      <c r="F111" s="42">
        <v>1</v>
      </c>
      <c r="G111" s="72"/>
      <c r="H111" s="42">
        <f t="shared" si="3"/>
        <v>0</v>
      </c>
      <c r="I111" s="42"/>
    </row>
    <row r="112" s="2" customFormat="1" ht="14.25" spans="1:9">
      <c r="A112" s="27" t="s">
        <v>156</v>
      </c>
      <c r="B112" s="20">
        <v>109</v>
      </c>
      <c r="C112" s="27" t="s">
        <v>298</v>
      </c>
      <c r="D112" s="66"/>
      <c r="E112" s="42" t="s">
        <v>23</v>
      </c>
      <c r="F112" s="42">
        <v>1</v>
      </c>
      <c r="G112" s="72"/>
      <c r="H112" s="42">
        <f t="shared" si="3"/>
        <v>0</v>
      </c>
      <c r="I112" s="42"/>
    </row>
    <row r="113" s="2" customFormat="1" ht="28.5" spans="1:9">
      <c r="A113" s="27"/>
      <c r="B113" s="20">
        <v>110</v>
      </c>
      <c r="C113" s="27" t="s">
        <v>299</v>
      </c>
      <c r="D113" s="66"/>
      <c r="E113" s="42" t="s">
        <v>23</v>
      </c>
      <c r="F113" s="42">
        <v>1</v>
      </c>
      <c r="G113" s="72"/>
      <c r="H113" s="42">
        <f t="shared" si="3"/>
        <v>0</v>
      </c>
      <c r="I113" s="42"/>
    </row>
    <row r="114" s="2" customFormat="1" ht="14.25" spans="1:9">
      <c r="A114" s="27"/>
      <c r="B114" s="20">
        <v>111</v>
      </c>
      <c r="C114" s="27" t="s">
        <v>300</v>
      </c>
      <c r="D114" s="66"/>
      <c r="E114" s="42" t="s">
        <v>23</v>
      </c>
      <c r="F114" s="42">
        <v>1</v>
      </c>
      <c r="G114" s="72"/>
      <c r="H114" s="42">
        <f t="shared" si="3"/>
        <v>0</v>
      </c>
      <c r="I114" s="42"/>
    </row>
    <row r="115" s="2" customFormat="1" ht="14.25" spans="1:9">
      <c r="A115" s="27"/>
      <c r="B115" s="20">
        <v>112</v>
      </c>
      <c r="C115" s="27" t="s">
        <v>301</v>
      </c>
      <c r="D115" s="66"/>
      <c r="E115" s="42" t="s">
        <v>23</v>
      </c>
      <c r="F115" s="42">
        <v>1</v>
      </c>
      <c r="G115" s="72"/>
      <c r="H115" s="42">
        <f t="shared" si="3"/>
        <v>0</v>
      </c>
      <c r="I115" s="42"/>
    </row>
    <row r="116" s="2" customFormat="1" ht="14.25" spans="1:9">
      <c r="A116" s="27"/>
      <c r="B116" s="20">
        <v>113</v>
      </c>
      <c r="C116" s="27" t="s">
        <v>302</v>
      </c>
      <c r="D116" s="66"/>
      <c r="E116" s="42" t="s">
        <v>23</v>
      </c>
      <c r="F116" s="42">
        <v>1</v>
      </c>
      <c r="G116" s="72"/>
      <c r="H116" s="42">
        <f t="shared" si="3"/>
        <v>0</v>
      </c>
      <c r="I116" s="42"/>
    </row>
    <row r="117" s="2" customFormat="1" ht="28.5" spans="1:9">
      <c r="A117" s="27"/>
      <c r="B117" s="20">
        <v>114</v>
      </c>
      <c r="C117" s="27" t="s">
        <v>303</v>
      </c>
      <c r="D117" s="66"/>
      <c r="E117" s="42" t="s">
        <v>23</v>
      </c>
      <c r="F117" s="42">
        <v>1</v>
      </c>
      <c r="G117" s="72"/>
      <c r="H117" s="42">
        <f t="shared" si="3"/>
        <v>0</v>
      </c>
      <c r="I117" s="42"/>
    </row>
    <row r="118" s="2" customFormat="1" ht="14.25" spans="1:9">
      <c r="A118" s="27"/>
      <c r="B118" s="20">
        <v>115</v>
      </c>
      <c r="C118" s="27" t="s">
        <v>304</v>
      </c>
      <c r="D118" s="66"/>
      <c r="E118" s="42" t="s">
        <v>23</v>
      </c>
      <c r="F118" s="42">
        <v>1</v>
      </c>
      <c r="G118" s="72"/>
      <c r="H118" s="42">
        <f t="shared" si="3"/>
        <v>0</v>
      </c>
      <c r="I118" s="42"/>
    </row>
    <row r="119" s="2" customFormat="1" ht="14.25" spans="1:9">
      <c r="A119" s="27"/>
      <c r="B119" s="20">
        <v>116</v>
      </c>
      <c r="C119" s="27" t="s">
        <v>305</v>
      </c>
      <c r="D119" s="66"/>
      <c r="E119" s="42" t="s">
        <v>23</v>
      </c>
      <c r="F119" s="42">
        <v>1</v>
      </c>
      <c r="G119" s="72"/>
      <c r="H119" s="42">
        <f t="shared" si="3"/>
        <v>0</v>
      </c>
      <c r="I119" s="42"/>
    </row>
    <row r="120" s="2" customFormat="1" ht="14.25" spans="1:9">
      <c r="A120" s="27"/>
      <c r="B120" s="20">
        <v>117</v>
      </c>
      <c r="C120" s="27" t="s">
        <v>306</v>
      </c>
      <c r="D120" s="66"/>
      <c r="E120" s="42" t="s">
        <v>23</v>
      </c>
      <c r="F120" s="42">
        <v>1</v>
      </c>
      <c r="G120" s="72"/>
      <c r="H120" s="42">
        <f t="shared" si="3"/>
        <v>0</v>
      </c>
      <c r="I120" s="42"/>
    </row>
    <row r="121" s="2" customFormat="1" ht="14.25" spans="1:9">
      <c r="A121" s="27"/>
      <c r="B121" s="20">
        <v>118</v>
      </c>
      <c r="C121" s="27" t="s">
        <v>307</v>
      </c>
      <c r="D121" s="66"/>
      <c r="E121" s="42" t="s">
        <v>23</v>
      </c>
      <c r="F121" s="42">
        <v>1</v>
      </c>
      <c r="G121" s="72"/>
      <c r="H121" s="42">
        <f t="shared" si="3"/>
        <v>0</v>
      </c>
      <c r="I121" s="42"/>
    </row>
    <row r="122" s="2" customFormat="1" ht="28.5" spans="1:9">
      <c r="A122" s="27"/>
      <c r="B122" s="20">
        <v>119</v>
      </c>
      <c r="C122" s="27" t="s">
        <v>308</v>
      </c>
      <c r="D122" s="66"/>
      <c r="E122" s="42" t="s">
        <v>23</v>
      </c>
      <c r="F122" s="42">
        <v>1</v>
      </c>
      <c r="G122" s="72"/>
      <c r="H122" s="42">
        <f t="shared" si="3"/>
        <v>0</v>
      </c>
      <c r="I122" s="42"/>
    </row>
    <row r="123" s="2" customFormat="1" ht="14.25" spans="1:9">
      <c r="A123" s="27"/>
      <c r="B123" s="20">
        <v>120</v>
      </c>
      <c r="C123" s="27" t="s">
        <v>309</v>
      </c>
      <c r="D123" s="66"/>
      <c r="E123" s="42" t="s">
        <v>23</v>
      </c>
      <c r="F123" s="42">
        <v>1</v>
      </c>
      <c r="G123" s="72"/>
      <c r="H123" s="42">
        <f t="shared" si="3"/>
        <v>0</v>
      </c>
      <c r="I123" s="42"/>
    </row>
    <row r="124" s="2" customFormat="1" ht="124.6" spans="1:9">
      <c r="A124" s="27"/>
      <c r="B124" s="20">
        <v>121</v>
      </c>
      <c r="C124" s="27" t="s">
        <v>310</v>
      </c>
      <c r="D124" s="66" t="str">
        <f>_xlfn.DISPIMG("ID_17CF5930E41B40FE9579231370B38482",1)</f>
        <v>=DISPIMG("ID_17CF5930E41B40FE9579231370B38482",1)</v>
      </c>
      <c r="E124" s="42" t="s">
        <v>23</v>
      </c>
      <c r="F124" s="42">
        <v>1</v>
      </c>
      <c r="G124" s="72"/>
      <c r="H124" s="42">
        <f t="shared" si="3"/>
        <v>0</v>
      </c>
      <c r="I124" s="42"/>
    </row>
    <row r="125" s="2" customFormat="1" ht="14.25" spans="1:9">
      <c r="A125" s="27"/>
      <c r="B125" s="20">
        <v>122</v>
      </c>
      <c r="C125" s="27" t="s">
        <v>311</v>
      </c>
      <c r="D125" s="66"/>
      <c r="E125" s="42" t="s">
        <v>23</v>
      </c>
      <c r="F125" s="42">
        <v>1</v>
      </c>
      <c r="G125" s="72"/>
      <c r="H125" s="42">
        <f t="shared" si="3"/>
        <v>0</v>
      </c>
      <c r="I125" s="42"/>
    </row>
    <row r="126" s="2" customFormat="1" ht="28.5" spans="1:9">
      <c r="A126" s="27"/>
      <c r="B126" s="20">
        <v>123</v>
      </c>
      <c r="C126" s="27" t="s">
        <v>312</v>
      </c>
      <c r="D126" s="66"/>
      <c r="E126" s="42" t="s">
        <v>23</v>
      </c>
      <c r="F126" s="42">
        <v>1</v>
      </c>
      <c r="G126" s="72"/>
      <c r="H126" s="42">
        <f t="shared" si="3"/>
        <v>0</v>
      </c>
      <c r="I126" s="42"/>
    </row>
    <row r="127" s="2" customFormat="1" ht="14.25" spans="1:9">
      <c r="A127" s="27"/>
      <c r="B127" s="20">
        <v>124</v>
      </c>
      <c r="C127" s="27" t="s">
        <v>313</v>
      </c>
      <c r="D127" s="66"/>
      <c r="E127" s="42" t="s">
        <v>23</v>
      </c>
      <c r="F127" s="42">
        <v>1</v>
      </c>
      <c r="G127" s="72"/>
      <c r="H127" s="42">
        <f t="shared" si="3"/>
        <v>0</v>
      </c>
      <c r="I127" s="42"/>
    </row>
    <row r="128" s="2" customFormat="1" ht="14.25" spans="1:9">
      <c r="A128" s="27"/>
      <c r="B128" s="20">
        <v>125</v>
      </c>
      <c r="C128" s="27" t="s">
        <v>314</v>
      </c>
      <c r="D128" s="66"/>
      <c r="E128" s="42" t="s">
        <v>23</v>
      </c>
      <c r="F128" s="42">
        <v>1</v>
      </c>
      <c r="G128" s="72"/>
      <c r="H128" s="42">
        <f t="shared" si="3"/>
        <v>0</v>
      </c>
      <c r="I128" s="42"/>
    </row>
    <row r="129" s="2" customFormat="1" ht="14.25" spans="1:9">
      <c r="A129" s="27"/>
      <c r="B129" s="20">
        <v>126</v>
      </c>
      <c r="C129" s="27" t="s">
        <v>315</v>
      </c>
      <c r="D129" s="66"/>
      <c r="E129" s="42" t="s">
        <v>23</v>
      </c>
      <c r="F129" s="42">
        <v>1</v>
      </c>
      <c r="G129" s="72"/>
      <c r="H129" s="42">
        <f t="shared" si="3"/>
        <v>0</v>
      </c>
      <c r="I129" s="42"/>
    </row>
    <row r="130" s="2" customFormat="1" ht="14.25" spans="1:9">
      <c r="A130" s="27"/>
      <c r="B130" s="20">
        <v>127</v>
      </c>
      <c r="C130" s="27" t="s">
        <v>316</v>
      </c>
      <c r="D130" s="66"/>
      <c r="E130" s="42" t="s">
        <v>23</v>
      </c>
      <c r="F130" s="42">
        <v>1</v>
      </c>
      <c r="G130" s="72"/>
      <c r="H130" s="42">
        <f t="shared" si="3"/>
        <v>0</v>
      </c>
      <c r="I130" s="42"/>
    </row>
    <row r="131" s="2" customFormat="1" ht="28.5" spans="1:9">
      <c r="A131" s="27"/>
      <c r="B131" s="20">
        <v>128</v>
      </c>
      <c r="C131" s="27" t="s">
        <v>317</v>
      </c>
      <c r="D131" s="66"/>
      <c r="E131" s="42" t="s">
        <v>23</v>
      </c>
      <c r="F131" s="42">
        <v>1</v>
      </c>
      <c r="G131" s="72"/>
      <c r="H131" s="42">
        <f t="shared" si="3"/>
        <v>0</v>
      </c>
      <c r="I131" s="42"/>
    </row>
    <row r="132" s="2" customFormat="1" ht="14.25" spans="1:9">
      <c r="A132" s="27"/>
      <c r="B132" s="20">
        <v>129</v>
      </c>
      <c r="C132" s="27" t="s">
        <v>318</v>
      </c>
      <c r="D132" s="66"/>
      <c r="E132" s="42" t="s">
        <v>23</v>
      </c>
      <c r="F132" s="42">
        <v>1</v>
      </c>
      <c r="G132" s="72"/>
      <c r="H132" s="42">
        <f t="shared" si="3"/>
        <v>0</v>
      </c>
      <c r="I132" s="42"/>
    </row>
    <row r="133" s="2" customFormat="1" ht="14.25" spans="1:9">
      <c r="A133" s="27"/>
      <c r="B133" s="20">
        <v>130</v>
      </c>
      <c r="C133" s="27" t="s">
        <v>319</v>
      </c>
      <c r="D133" s="66"/>
      <c r="E133" s="42" t="s">
        <v>23</v>
      </c>
      <c r="F133" s="42">
        <v>1</v>
      </c>
      <c r="G133" s="72"/>
      <c r="H133" s="42">
        <f t="shared" si="3"/>
        <v>0</v>
      </c>
      <c r="I133" s="42"/>
    </row>
    <row r="134" s="2" customFormat="1" ht="28.5" spans="1:9">
      <c r="A134" s="27"/>
      <c r="B134" s="20">
        <v>131</v>
      </c>
      <c r="C134" s="27" t="s">
        <v>320</v>
      </c>
      <c r="D134" s="66"/>
      <c r="E134" s="42" t="s">
        <v>23</v>
      </c>
      <c r="F134" s="42">
        <v>1</v>
      </c>
      <c r="G134" s="72"/>
      <c r="H134" s="42">
        <f t="shared" si="3"/>
        <v>0</v>
      </c>
      <c r="I134" s="42"/>
    </row>
    <row r="135" s="2" customFormat="1" ht="34" customHeight="1" spans="1:9">
      <c r="A135" s="27" t="s">
        <v>184</v>
      </c>
      <c r="B135" s="20">
        <v>132</v>
      </c>
      <c r="C135" s="27" t="s">
        <v>321</v>
      </c>
      <c r="D135" s="66"/>
      <c r="E135" s="42" t="s">
        <v>23</v>
      </c>
      <c r="F135" s="42">
        <v>1</v>
      </c>
      <c r="G135" s="72"/>
      <c r="H135" s="42">
        <f t="shared" si="3"/>
        <v>0</v>
      </c>
      <c r="I135" s="42" t="s">
        <v>322</v>
      </c>
    </row>
    <row r="136" s="2" customFormat="1" ht="28.5" spans="1:9">
      <c r="A136" s="27"/>
      <c r="B136" s="20">
        <v>133</v>
      </c>
      <c r="C136" s="27" t="s">
        <v>323</v>
      </c>
      <c r="D136" s="66"/>
      <c r="E136" s="42" t="s">
        <v>23</v>
      </c>
      <c r="F136" s="42">
        <v>1</v>
      </c>
      <c r="G136" s="72"/>
      <c r="H136" s="42">
        <f t="shared" si="3"/>
        <v>0</v>
      </c>
      <c r="I136" s="42"/>
    </row>
    <row r="137" s="2" customFormat="1" ht="14.25" spans="1:9">
      <c r="A137" s="27"/>
      <c r="B137" s="20">
        <v>134</v>
      </c>
      <c r="C137" s="27" t="s">
        <v>324</v>
      </c>
      <c r="D137" s="66"/>
      <c r="E137" s="42" t="s">
        <v>23</v>
      </c>
      <c r="F137" s="42">
        <v>1</v>
      </c>
      <c r="G137" s="72"/>
      <c r="H137" s="42">
        <f t="shared" si="3"/>
        <v>0</v>
      </c>
      <c r="I137" s="42"/>
    </row>
    <row r="138" s="2" customFormat="1" ht="28.5" spans="1:9">
      <c r="A138" s="27"/>
      <c r="B138" s="20">
        <v>135</v>
      </c>
      <c r="C138" s="27" t="s">
        <v>325</v>
      </c>
      <c r="D138" s="66"/>
      <c r="E138" s="42" t="s">
        <v>23</v>
      </c>
      <c r="F138" s="42">
        <v>1</v>
      </c>
      <c r="G138" s="72"/>
      <c r="H138" s="42">
        <f t="shared" si="3"/>
        <v>0</v>
      </c>
      <c r="I138" s="42"/>
    </row>
    <row r="139" s="2" customFormat="1" ht="14.25" spans="1:9">
      <c r="A139" s="27"/>
      <c r="B139" s="20">
        <v>136</v>
      </c>
      <c r="C139" s="27" t="s">
        <v>326</v>
      </c>
      <c r="D139" s="66"/>
      <c r="E139" s="42" t="s">
        <v>23</v>
      </c>
      <c r="F139" s="42">
        <v>1</v>
      </c>
      <c r="G139" s="72"/>
      <c r="H139" s="42">
        <f t="shared" si="3"/>
        <v>0</v>
      </c>
      <c r="I139" s="42"/>
    </row>
    <row r="140" s="2" customFormat="1" ht="14.25" spans="1:9">
      <c r="A140" s="27"/>
      <c r="B140" s="20">
        <v>137</v>
      </c>
      <c r="C140" s="27" t="s">
        <v>327</v>
      </c>
      <c r="D140" s="66"/>
      <c r="E140" s="42" t="s">
        <v>23</v>
      </c>
      <c r="F140" s="42">
        <v>1</v>
      </c>
      <c r="G140" s="72"/>
      <c r="H140" s="42">
        <f t="shared" si="3"/>
        <v>0</v>
      </c>
      <c r="I140" s="42"/>
    </row>
    <row r="141" s="2" customFormat="1" ht="14.25" spans="1:9">
      <c r="A141" s="27"/>
      <c r="B141" s="20">
        <v>138</v>
      </c>
      <c r="C141" s="27" t="s">
        <v>328</v>
      </c>
      <c r="D141" s="66"/>
      <c r="E141" s="42" t="s">
        <v>23</v>
      </c>
      <c r="F141" s="42">
        <v>1</v>
      </c>
      <c r="G141" s="72"/>
      <c r="H141" s="42">
        <f t="shared" si="3"/>
        <v>0</v>
      </c>
      <c r="I141" s="42" t="s">
        <v>26</v>
      </c>
    </row>
    <row r="142" s="2" customFormat="1" ht="14.25" spans="1:9">
      <c r="A142" s="27"/>
      <c r="B142" s="20">
        <v>139</v>
      </c>
      <c r="C142" s="27" t="s">
        <v>329</v>
      </c>
      <c r="D142" s="66"/>
      <c r="E142" s="42" t="s">
        <v>23</v>
      </c>
      <c r="F142" s="42">
        <v>1</v>
      </c>
      <c r="G142" s="72"/>
      <c r="H142" s="42">
        <f t="shared" si="3"/>
        <v>0</v>
      </c>
      <c r="I142" s="42"/>
    </row>
    <row r="143" s="2" customFormat="1" ht="14.25" spans="1:9">
      <c r="A143" s="27"/>
      <c r="B143" s="20">
        <v>140</v>
      </c>
      <c r="C143" s="27" t="s">
        <v>330</v>
      </c>
      <c r="D143" s="66"/>
      <c r="E143" s="42" t="s">
        <v>23</v>
      </c>
      <c r="F143" s="42">
        <v>1</v>
      </c>
      <c r="G143" s="72"/>
      <c r="H143" s="42">
        <f t="shared" si="3"/>
        <v>0</v>
      </c>
      <c r="I143" s="42" t="s">
        <v>26</v>
      </c>
    </row>
    <row r="144" s="2" customFormat="1" ht="28.5" spans="1:9">
      <c r="A144" s="27"/>
      <c r="B144" s="20">
        <v>141</v>
      </c>
      <c r="C144" s="27" t="s">
        <v>331</v>
      </c>
      <c r="D144" s="66"/>
      <c r="E144" s="42" t="s">
        <v>23</v>
      </c>
      <c r="F144" s="42">
        <v>1</v>
      </c>
      <c r="G144" s="72"/>
      <c r="H144" s="42">
        <f t="shared" si="3"/>
        <v>0</v>
      </c>
      <c r="I144" s="42"/>
    </row>
    <row r="145" s="2" customFormat="1" ht="23" customHeight="1" spans="1:9">
      <c r="A145" s="36" t="s">
        <v>10</v>
      </c>
      <c r="B145" s="36"/>
      <c r="C145" s="36"/>
      <c r="D145" s="35"/>
      <c r="E145" s="42"/>
      <c r="F145" s="42"/>
      <c r="G145" s="74"/>
      <c r="H145" s="36">
        <f>SUM(H4:H144)</f>
        <v>0</v>
      </c>
      <c r="I145" s="36"/>
    </row>
    <row r="146" ht="30" customHeight="1" spans="1:9">
      <c r="A146" s="38" t="s">
        <v>189</v>
      </c>
      <c r="B146" s="38"/>
      <c r="C146" s="38"/>
      <c r="D146" s="38"/>
      <c r="E146" s="38"/>
      <c r="F146" s="38"/>
      <c r="G146" s="75"/>
      <c r="H146" s="38"/>
      <c r="I146" s="39"/>
    </row>
  </sheetData>
  <autoFilter xmlns:etc="http://www.wps.cn/officeDocument/2017/etCustomData" ref="A2:I146" etc:filterBottomFollowUsedRange="0">
    <extLst/>
  </autoFilter>
  <mergeCells count="12">
    <mergeCell ref="A1:I1"/>
    <mergeCell ref="A3:I3"/>
    <mergeCell ref="A145:C145"/>
    <mergeCell ref="A146:I146"/>
    <mergeCell ref="A5:A8"/>
    <mergeCell ref="A9:A26"/>
    <mergeCell ref="A27:A48"/>
    <mergeCell ref="A49:A69"/>
    <mergeCell ref="A70:A91"/>
    <mergeCell ref="A92:A111"/>
    <mergeCell ref="A112:A134"/>
    <mergeCell ref="A135:A144"/>
  </mergeCells>
  <pageMargins left="0.751388888888889" right="0.751388888888889" top="1" bottom="1" header="0.5" footer="0.5"/>
  <pageSetup paperSize="9" scale="81" fitToHeight="0" orientation="landscape" horizontalDpi="600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74"/>
  <sheetViews>
    <sheetView zoomScale="80" zoomScaleNormal="80" workbookViewId="0">
      <pane ySplit="2" topLeftCell="A19" activePane="bottomLeft" state="frozen"/>
      <selection/>
      <selection pane="bottomLeft" activeCell="D14" sqref="D14"/>
    </sheetView>
  </sheetViews>
  <sheetFormatPr defaultColWidth="9" defaultRowHeight="18.75"/>
  <cols>
    <col min="1" max="1" width="12.7583333333333" style="44" customWidth="1"/>
    <col min="2" max="2" width="6" style="45" customWidth="1"/>
    <col min="3" max="3" width="55" style="46" customWidth="1"/>
    <col min="4" max="4" width="28.7583333333333" customWidth="1"/>
    <col min="5" max="6" width="9.13333333333333" style="4" customWidth="1"/>
    <col min="7" max="7" width="11.7083333333333" style="5" customWidth="1"/>
    <col min="8" max="8" width="9.13333333333333" style="4" customWidth="1"/>
    <col min="9" max="9" width="43.1833333333333" style="4" customWidth="1"/>
    <col min="11" max="11" width="22" customWidth="1"/>
  </cols>
  <sheetData>
    <row r="1" ht="33" customHeight="1" spans="1:9">
      <c r="A1" s="47" t="s">
        <v>332</v>
      </c>
      <c r="B1" s="48"/>
      <c r="C1" s="48"/>
      <c r="D1" s="48"/>
      <c r="E1" s="48"/>
      <c r="F1" s="48"/>
      <c r="G1" s="49"/>
      <c r="H1" s="48"/>
      <c r="I1" s="50"/>
    </row>
    <row r="2" s="1" customFormat="1" ht="39" customHeight="1" spans="1:9">
      <c r="A2" s="51" t="s">
        <v>333</v>
      </c>
      <c r="B2" s="52" t="s">
        <v>1</v>
      </c>
      <c r="C2" s="51" t="s">
        <v>14</v>
      </c>
      <c r="D2" s="51" t="s">
        <v>15</v>
      </c>
      <c r="E2" s="13" t="s">
        <v>16</v>
      </c>
      <c r="F2" s="13" t="s">
        <v>17</v>
      </c>
      <c r="G2" s="14" t="s">
        <v>18</v>
      </c>
      <c r="H2" s="13" t="s">
        <v>19</v>
      </c>
      <c r="I2" s="53" t="s">
        <v>4</v>
      </c>
    </row>
    <row r="3" s="2" customFormat="1" ht="22" customHeight="1" spans="1:9">
      <c r="A3" s="54" t="s">
        <v>20</v>
      </c>
      <c r="B3" s="55"/>
      <c r="C3" s="55"/>
      <c r="D3" s="55"/>
      <c r="E3" s="55"/>
      <c r="F3" s="55"/>
      <c r="G3" s="56"/>
      <c r="H3" s="55"/>
      <c r="I3" s="24"/>
    </row>
    <row r="4" s="2" customFormat="1" ht="37" customHeight="1" spans="1:9">
      <c r="A4" s="19" t="s">
        <v>21</v>
      </c>
      <c r="B4" s="57">
        <v>1</v>
      </c>
      <c r="C4" s="26" t="s">
        <v>334</v>
      </c>
      <c r="D4" s="58" t="str">
        <f>_xlfn.DISPIMG("ID_754EC2E9623E42F5A7011071F6EC963C",1)</f>
        <v>=DISPIMG("ID_754EC2E9623E42F5A7011071F6EC963C",1)</v>
      </c>
      <c r="E4" s="20" t="s">
        <v>23</v>
      </c>
      <c r="F4" s="20">
        <v>1</v>
      </c>
      <c r="G4" s="43"/>
      <c r="H4" s="20">
        <f>F4*G4</f>
        <v>0</v>
      </c>
      <c r="I4" s="59" t="s">
        <v>335</v>
      </c>
    </row>
    <row r="5" s="2" customFormat="1" ht="45" customHeight="1" spans="1:9">
      <c r="A5" s="19"/>
      <c r="B5" s="57">
        <v>2</v>
      </c>
      <c r="C5" s="21" t="s">
        <v>336</v>
      </c>
      <c r="D5" s="60" t="str">
        <f>_xlfn.DISPIMG("ID_A8FB679315C04EB7AA7E715C610481AB",1)</f>
        <v>=DISPIMG("ID_A8FB679315C04EB7AA7E715C610481AB",1)</v>
      </c>
      <c r="E5" s="20" t="s">
        <v>23</v>
      </c>
      <c r="F5" s="20">
        <v>1</v>
      </c>
      <c r="G5" s="43"/>
      <c r="H5" s="20">
        <f t="shared" ref="H5:H36" si="0">F5*G5</f>
        <v>0</v>
      </c>
      <c r="I5" s="61"/>
    </row>
    <row r="6" s="2" customFormat="1" ht="51" customHeight="1" spans="1:9">
      <c r="A6" s="19"/>
      <c r="B6" s="57">
        <v>3</v>
      </c>
      <c r="C6" s="21" t="s">
        <v>337</v>
      </c>
      <c r="D6" s="60" t="str">
        <f>_xlfn.DISPIMG("ID_A3A4233110EC4D06B0F60A8F6F8F2D24",1)</f>
        <v>=DISPIMG("ID_A3A4233110EC4D06B0F60A8F6F8F2D24",1)</v>
      </c>
      <c r="E6" s="22" t="s">
        <v>338</v>
      </c>
      <c r="F6" s="22">
        <v>5</v>
      </c>
      <c r="G6" s="23"/>
      <c r="H6" s="20">
        <f t="shared" si="0"/>
        <v>0</v>
      </c>
      <c r="I6" s="22" t="s">
        <v>335</v>
      </c>
    </row>
    <row r="7" s="2" customFormat="1" ht="42" customHeight="1" spans="1:9">
      <c r="A7" s="19"/>
      <c r="B7" s="57">
        <v>4</v>
      </c>
      <c r="C7" s="21" t="s">
        <v>339</v>
      </c>
      <c r="D7" s="60" t="str">
        <f>_xlfn.DISPIMG("ID_70CF54F1DF1B4647B4D58956EF47BB3A",1)</f>
        <v>=DISPIMG("ID_70CF54F1DF1B4647B4D58956EF47BB3A",1)</v>
      </c>
      <c r="E7" s="22" t="s">
        <v>23</v>
      </c>
      <c r="F7" s="22">
        <v>1</v>
      </c>
      <c r="G7" s="23"/>
      <c r="H7" s="20">
        <f t="shared" si="0"/>
        <v>0</v>
      </c>
      <c r="I7" s="22" t="s">
        <v>340</v>
      </c>
    </row>
    <row r="8" s="2" customFormat="1" ht="46" customHeight="1" spans="1:9">
      <c r="A8" s="19"/>
      <c r="B8" s="57">
        <v>5</v>
      </c>
      <c r="C8" s="21" t="s">
        <v>341</v>
      </c>
      <c r="D8" s="60" t="str">
        <f>_xlfn.DISPIMG("ID_7F22D6E09164414A9850FD5D93ED39E1",1)</f>
        <v>=DISPIMG("ID_7F22D6E09164414A9850FD5D93ED39E1",1)</v>
      </c>
      <c r="E8" s="22" t="s">
        <v>342</v>
      </c>
      <c r="F8" s="22">
        <v>150</v>
      </c>
      <c r="G8" s="23"/>
      <c r="H8" s="20">
        <f t="shared" si="0"/>
        <v>0</v>
      </c>
      <c r="I8" s="22" t="s">
        <v>343</v>
      </c>
    </row>
    <row r="9" s="2" customFormat="1" ht="46" customHeight="1" spans="1:9">
      <c r="A9" s="19"/>
      <c r="B9" s="57">
        <v>6</v>
      </c>
      <c r="C9" s="21" t="s">
        <v>344</v>
      </c>
      <c r="D9" s="60" t="str">
        <f>_xlfn.DISPIMG("ID_854194CE7FBC40E7BE1753850A464A05",1)</f>
        <v>=DISPIMG("ID_854194CE7FBC40E7BE1753850A464A05",1)</v>
      </c>
      <c r="E9" s="22" t="s">
        <v>23</v>
      </c>
      <c r="F9" s="22">
        <v>1</v>
      </c>
      <c r="G9" s="23"/>
      <c r="H9" s="20">
        <f t="shared" si="0"/>
        <v>0</v>
      </c>
      <c r="I9" s="22" t="s">
        <v>345</v>
      </c>
    </row>
    <row r="10" s="2" customFormat="1" ht="18" customHeight="1" spans="1:9">
      <c r="A10" s="62" t="s">
        <v>346</v>
      </c>
      <c r="B10" s="57">
        <v>7</v>
      </c>
      <c r="C10" s="21" t="s">
        <v>347</v>
      </c>
      <c r="D10" s="63"/>
      <c r="E10" s="22" t="s">
        <v>23</v>
      </c>
      <c r="F10" s="22">
        <v>1</v>
      </c>
      <c r="G10" s="23"/>
      <c r="H10" s="20">
        <f t="shared" si="0"/>
        <v>0</v>
      </c>
      <c r="I10" s="25"/>
    </row>
    <row r="11" s="2" customFormat="1" ht="18" customHeight="1" spans="1:9">
      <c r="A11" s="19"/>
      <c r="B11" s="57">
        <v>8</v>
      </c>
      <c r="C11" s="21" t="s">
        <v>348</v>
      </c>
      <c r="D11" s="63"/>
      <c r="E11" s="22" t="s">
        <v>23</v>
      </c>
      <c r="F11" s="22">
        <v>1</v>
      </c>
      <c r="G11" s="23"/>
      <c r="H11" s="20">
        <f t="shared" si="0"/>
        <v>0</v>
      </c>
      <c r="I11" s="25"/>
    </row>
    <row r="12" s="2" customFormat="1" ht="18" customHeight="1" spans="1:9">
      <c r="A12" s="19"/>
      <c r="B12" s="57">
        <v>9</v>
      </c>
      <c r="C12" s="21" t="s">
        <v>349</v>
      </c>
      <c r="D12" s="63"/>
      <c r="E12" s="22" t="s">
        <v>23</v>
      </c>
      <c r="F12" s="22">
        <v>1</v>
      </c>
      <c r="G12" s="23"/>
      <c r="H12" s="20">
        <f t="shared" si="0"/>
        <v>0</v>
      </c>
      <c r="I12" s="25"/>
    </row>
    <row r="13" s="2" customFormat="1" ht="18" customHeight="1" spans="1:9">
      <c r="A13" s="19"/>
      <c r="B13" s="57">
        <v>10</v>
      </c>
      <c r="C13" s="27" t="s">
        <v>350</v>
      </c>
      <c r="D13" s="63"/>
      <c r="E13" s="22" t="s">
        <v>23</v>
      </c>
      <c r="F13" s="22">
        <v>1</v>
      </c>
      <c r="G13" s="23"/>
      <c r="H13" s="20">
        <f t="shared" si="0"/>
        <v>0</v>
      </c>
      <c r="I13" s="25"/>
    </row>
    <row r="14" s="2" customFormat="1" ht="18" customHeight="1" spans="1:9">
      <c r="A14" s="19"/>
      <c r="B14" s="57">
        <v>11</v>
      </c>
      <c r="C14" s="27" t="s">
        <v>351</v>
      </c>
      <c r="D14" s="63"/>
      <c r="E14" s="22" t="s">
        <v>23</v>
      </c>
      <c r="F14" s="22">
        <v>1</v>
      </c>
      <c r="G14" s="23"/>
      <c r="H14" s="20">
        <f t="shared" si="0"/>
        <v>0</v>
      </c>
      <c r="I14" s="25"/>
    </row>
    <row r="15" s="2" customFormat="1" ht="18" customHeight="1" spans="1:9">
      <c r="A15" s="19"/>
      <c r="B15" s="57">
        <v>12</v>
      </c>
      <c r="C15" s="27" t="s">
        <v>352</v>
      </c>
      <c r="D15" s="63"/>
      <c r="E15" s="22" t="s">
        <v>23</v>
      </c>
      <c r="F15" s="22">
        <v>1</v>
      </c>
      <c r="G15" s="23"/>
      <c r="H15" s="20">
        <f t="shared" si="0"/>
        <v>0</v>
      </c>
      <c r="I15" s="25"/>
    </row>
    <row r="16" s="2" customFormat="1" ht="18" customHeight="1" spans="1:9">
      <c r="A16" s="19"/>
      <c r="B16" s="57">
        <v>13</v>
      </c>
      <c r="C16" s="27" t="s">
        <v>353</v>
      </c>
      <c r="D16" s="63"/>
      <c r="E16" s="22" t="s">
        <v>23</v>
      </c>
      <c r="F16" s="22">
        <v>1</v>
      </c>
      <c r="G16" s="23"/>
      <c r="H16" s="20">
        <f t="shared" si="0"/>
        <v>0</v>
      </c>
      <c r="I16" s="25"/>
    </row>
    <row r="17" s="2" customFormat="1" ht="18" customHeight="1" spans="1:9">
      <c r="A17" s="19"/>
      <c r="B17" s="57">
        <v>14</v>
      </c>
      <c r="C17" s="27" t="s">
        <v>354</v>
      </c>
      <c r="D17" s="63"/>
      <c r="E17" s="22" t="s">
        <v>23</v>
      </c>
      <c r="F17" s="22">
        <v>1</v>
      </c>
      <c r="G17" s="23"/>
      <c r="H17" s="20">
        <f t="shared" si="0"/>
        <v>0</v>
      </c>
      <c r="I17" s="25"/>
    </row>
    <row r="18" s="2" customFormat="1" ht="18" customHeight="1" spans="1:9">
      <c r="A18" s="19"/>
      <c r="B18" s="57">
        <v>15</v>
      </c>
      <c r="C18" s="27" t="s">
        <v>355</v>
      </c>
      <c r="D18" s="63"/>
      <c r="E18" s="22" t="s">
        <v>23</v>
      </c>
      <c r="F18" s="22">
        <v>1</v>
      </c>
      <c r="G18" s="23"/>
      <c r="H18" s="20">
        <f t="shared" si="0"/>
        <v>0</v>
      </c>
      <c r="I18" s="25"/>
    </row>
    <row r="19" s="2" customFormat="1" ht="18" customHeight="1" spans="1:9">
      <c r="A19" s="26"/>
      <c r="B19" s="57">
        <v>16</v>
      </c>
      <c r="C19" s="27" t="s">
        <v>356</v>
      </c>
      <c r="D19" s="63"/>
      <c r="E19" s="22" t="s">
        <v>23</v>
      </c>
      <c r="F19" s="22">
        <v>1</v>
      </c>
      <c r="G19" s="23"/>
      <c r="H19" s="20">
        <f t="shared" si="0"/>
        <v>0</v>
      </c>
      <c r="I19" s="25"/>
    </row>
    <row r="20" s="2" customFormat="1" ht="18" customHeight="1" spans="1:9">
      <c r="A20" s="28" t="s">
        <v>357</v>
      </c>
      <c r="B20" s="57">
        <v>17</v>
      </c>
      <c r="C20" s="27" t="s">
        <v>358</v>
      </c>
      <c r="D20" s="63"/>
      <c r="E20" s="22" t="s">
        <v>23</v>
      </c>
      <c r="F20" s="22">
        <v>1</v>
      </c>
      <c r="G20" s="23"/>
      <c r="H20" s="20">
        <f t="shared" si="0"/>
        <v>0</v>
      </c>
      <c r="I20" s="25"/>
    </row>
    <row r="21" s="2" customFormat="1" ht="18" customHeight="1" spans="1:9">
      <c r="A21" s="64"/>
      <c r="B21" s="57">
        <v>18</v>
      </c>
      <c r="C21" s="27" t="s">
        <v>359</v>
      </c>
      <c r="D21" s="63"/>
      <c r="E21" s="22" t="s">
        <v>23</v>
      </c>
      <c r="F21" s="22">
        <v>1</v>
      </c>
      <c r="G21" s="23"/>
      <c r="H21" s="20">
        <f t="shared" si="0"/>
        <v>0</v>
      </c>
      <c r="I21" s="25"/>
    </row>
    <row r="22" s="2" customFormat="1" ht="55" customHeight="1" spans="1:9">
      <c r="A22" s="64"/>
      <c r="B22" s="57">
        <v>19</v>
      </c>
      <c r="C22" s="27" t="s">
        <v>360</v>
      </c>
      <c r="D22" s="63" t="str">
        <f>_xlfn.DISPIMG("ID_A6933EFAD1F34A93A24AB03340761B9E",1)</f>
        <v>=DISPIMG("ID_A6933EFAD1F34A93A24AB03340761B9E",1)</v>
      </c>
      <c r="E22" s="22" t="s">
        <v>23</v>
      </c>
      <c r="F22" s="22">
        <v>1</v>
      </c>
      <c r="G22" s="23"/>
      <c r="H22" s="20">
        <f t="shared" si="0"/>
        <v>0</v>
      </c>
      <c r="I22" s="25"/>
    </row>
    <row r="23" s="2" customFormat="1" ht="57" customHeight="1" spans="1:9">
      <c r="A23" s="64"/>
      <c r="B23" s="57">
        <v>20</v>
      </c>
      <c r="C23" s="28" t="s">
        <v>361</v>
      </c>
      <c r="D23" s="63" t="str">
        <f>_xlfn.DISPIMG("ID_9FA646019DBA4444B653A3EBF0838A51",1)</f>
        <v>=DISPIMG("ID_9FA646019DBA4444B653A3EBF0838A51",1)</v>
      </c>
      <c r="E23" s="25" t="s">
        <v>362</v>
      </c>
      <c r="F23" s="25">
        <v>30</v>
      </c>
      <c r="G23" s="23"/>
      <c r="H23" s="20">
        <f t="shared" si="0"/>
        <v>0</v>
      </c>
      <c r="I23" s="22" t="s">
        <v>363</v>
      </c>
    </row>
    <row r="24" s="2" customFormat="1" ht="69" customHeight="1" spans="1:9">
      <c r="A24" s="64"/>
      <c r="B24" s="57">
        <v>21</v>
      </c>
      <c r="C24" s="27" t="s">
        <v>364</v>
      </c>
      <c r="D24" s="63" t="str">
        <f>_xlfn.DISPIMG("ID_DC2DE8666A3A49EC9938DDCE36BD1F31",1)</f>
        <v>=DISPIMG("ID_DC2DE8666A3A49EC9938DDCE36BD1F31",1)</v>
      </c>
      <c r="E24" s="25" t="s">
        <v>23</v>
      </c>
      <c r="F24" s="25">
        <v>1</v>
      </c>
      <c r="G24" s="23"/>
      <c r="H24" s="20">
        <f t="shared" si="0"/>
        <v>0</v>
      </c>
      <c r="I24" s="25"/>
    </row>
    <row r="25" s="2" customFormat="1" ht="39" customHeight="1" spans="1:9">
      <c r="A25" s="28" t="s">
        <v>365</v>
      </c>
      <c r="B25" s="57">
        <v>22</v>
      </c>
      <c r="C25" s="27" t="s">
        <v>366</v>
      </c>
      <c r="D25" s="63"/>
      <c r="E25" s="22" t="s">
        <v>23</v>
      </c>
      <c r="F25" s="22">
        <v>1</v>
      </c>
      <c r="G25" s="23"/>
      <c r="H25" s="20">
        <f t="shared" si="0"/>
        <v>0</v>
      </c>
      <c r="I25" s="25"/>
    </row>
    <row r="26" s="2" customFormat="1" ht="18" customHeight="1" spans="1:9">
      <c r="A26" s="64"/>
      <c r="B26" s="57">
        <v>23</v>
      </c>
      <c r="C26" s="27" t="s">
        <v>367</v>
      </c>
      <c r="D26" s="63"/>
      <c r="E26" s="22" t="s">
        <v>23</v>
      </c>
      <c r="F26" s="22">
        <v>1</v>
      </c>
      <c r="G26" s="23"/>
      <c r="H26" s="20">
        <f t="shared" si="0"/>
        <v>0</v>
      </c>
      <c r="I26" s="25"/>
    </row>
    <row r="27" s="2" customFormat="1" ht="18" customHeight="1" spans="1:9">
      <c r="A27" s="64"/>
      <c r="B27" s="57">
        <v>24</v>
      </c>
      <c r="C27" s="27" t="s">
        <v>368</v>
      </c>
      <c r="D27" s="63"/>
      <c r="E27" s="22" t="s">
        <v>23</v>
      </c>
      <c r="F27" s="22">
        <v>1</v>
      </c>
      <c r="G27" s="23"/>
      <c r="H27" s="20">
        <f t="shared" si="0"/>
        <v>0</v>
      </c>
      <c r="I27" s="25"/>
    </row>
    <row r="28" s="2" customFormat="1" ht="18" customHeight="1" spans="1:9">
      <c r="A28" s="28" t="s">
        <v>369</v>
      </c>
      <c r="B28" s="57">
        <v>25</v>
      </c>
      <c r="C28" s="27" t="s">
        <v>370</v>
      </c>
      <c r="D28" s="63"/>
      <c r="E28" s="22" t="s">
        <v>23</v>
      </c>
      <c r="F28" s="22">
        <v>1</v>
      </c>
      <c r="G28" s="23"/>
      <c r="H28" s="20">
        <f t="shared" si="0"/>
        <v>0</v>
      </c>
      <c r="I28" s="25"/>
    </row>
    <row r="29" s="2" customFormat="1" ht="18" customHeight="1" spans="1:9">
      <c r="A29" s="64"/>
      <c r="B29" s="57">
        <v>26</v>
      </c>
      <c r="C29" s="27" t="s">
        <v>371</v>
      </c>
      <c r="D29" s="63"/>
      <c r="E29" s="22" t="s">
        <v>23</v>
      </c>
      <c r="F29" s="22">
        <v>1</v>
      </c>
      <c r="G29" s="23"/>
      <c r="H29" s="20">
        <f t="shared" si="0"/>
        <v>0</v>
      </c>
      <c r="I29" s="25"/>
    </row>
    <row r="30" s="2" customFormat="1" ht="18" customHeight="1" spans="1:9">
      <c r="A30" s="64"/>
      <c r="B30" s="57">
        <v>27</v>
      </c>
      <c r="C30" s="27" t="s">
        <v>372</v>
      </c>
      <c r="D30" s="63"/>
      <c r="E30" s="22" t="s">
        <v>23</v>
      </c>
      <c r="F30" s="22">
        <v>1</v>
      </c>
      <c r="G30" s="23"/>
      <c r="H30" s="20">
        <f t="shared" si="0"/>
        <v>0</v>
      </c>
      <c r="I30" s="25"/>
    </row>
    <row r="31" s="2" customFormat="1" ht="55" customHeight="1" spans="1:9">
      <c r="A31" s="64"/>
      <c r="B31" s="57">
        <v>28</v>
      </c>
      <c r="C31" s="27" t="s">
        <v>373</v>
      </c>
      <c r="D31" s="63"/>
      <c r="E31" s="22" t="s">
        <v>23</v>
      </c>
      <c r="F31" s="22">
        <v>1</v>
      </c>
      <c r="G31" s="23"/>
      <c r="H31" s="20">
        <f t="shared" si="0"/>
        <v>0</v>
      </c>
      <c r="I31" s="25"/>
    </row>
    <row r="32" s="2" customFormat="1" ht="18" customHeight="1" spans="1:9">
      <c r="A32" s="28" t="s">
        <v>374</v>
      </c>
      <c r="B32" s="57">
        <v>29</v>
      </c>
      <c r="C32" s="27" t="s">
        <v>375</v>
      </c>
      <c r="D32" s="63"/>
      <c r="E32" s="22" t="s">
        <v>23</v>
      </c>
      <c r="F32" s="22">
        <v>1</v>
      </c>
      <c r="G32" s="23"/>
      <c r="H32" s="20">
        <f t="shared" si="0"/>
        <v>0</v>
      </c>
      <c r="I32" s="25" t="s">
        <v>376</v>
      </c>
    </row>
    <row r="33" s="2" customFormat="1" ht="18" customHeight="1" spans="1:9">
      <c r="A33" s="64"/>
      <c r="B33" s="57">
        <v>30</v>
      </c>
      <c r="C33" s="27" t="s">
        <v>377</v>
      </c>
      <c r="D33" s="63"/>
      <c r="E33" s="22" t="s">
        <v>23</v>
      </c>
      <c r="F33" s="22">
        <v>1</v>
      </c>
      <c r="G33" s="23"/>
      <c r="H33" s="20">
        <f t="shared" si="0"/>
        <v>0</v>
      </c>
      <c r="I33" s="25" t="s">
        <v>378</v>
      </c>
    </row>
    <row r="34" s="2" customFormat="1" ht="18" customHeight="1" spans="1:9">
      <c r="A34" s="64"/>
      <c r="B34" s="57">
        <v>31</v>
      </c>
      <c r="C34" s="27" t="s">
        <v>379</v>
      </c>
      <c r="D34" s="63"/>
      <c r="E34" s="22" t="s">
        <v>23</v>
      </c>
      <c r="F34" s="22">
        <v>1</v>
      </c>
      <c r="G34" s="23"/>
      <c r="H34" s="20">
        <f t="shared" si="0"/>
        <v>0</v>
      </c>
      <c r="I34" s="25" t="s">
        <v>378</v>
      </c>
    </row>
    <row r="35" s="2" customFormat="1" ht="18" customHeight="1" spans="1:9">
      <c r="A35" s="64"/>
      <c r="B35" s="57">
        <v>32</v>
      </c>
      <c r="C35" s="27" t="s">
        <v>380</v>
      </c>
      <c r="D35" s="63"/>
      <c r="E35" s="22" t="s">
        <v>23</v>
      </c>
      <c r="F35" s="22">
        <v>1</v>
      </c>
      <c r="G35" s="23"/>
      <c r="H35" s="20">
        <f t="shared" si="0"/>
        <v>0</v>
      </c>
      <c r="I35" s="25" t="s">
        <v>378</v>
      </c>
    </row>
    <row r="36" s="2" customFormat="1" ht="18" customHeight="1" spans="1:9">
      <c r="A36" s="64"/>
      <c r="B36" s="57">
        <v>33</v>
      </c>
      <c r="C36" s="27" t="s">
        <v>381</v>
      </c>
      <c r="D36" s="63"/>
      <c r="E36" s="22" t="s">
        <v>23</v>
      </c>
      <c r="F36" s="22">
        <v>1</v>
      </c>
      <c r="G36" s="23"/>
      <c r="H36" s="20">
        <f t="shared" si="0"/>
        <v>0</v>
      </c>
      <c r="I36" s="25" t="s">
        <v>378</v>
      </c>
    </row>
    <row r="37" s="2" customFormat="1" ht="18" customHeight="1" spans="1:9">
      <c r="A37" s="64"/>
      <c r="B37" s="57">
        <v>34</v>
      </c>
      <c r="C37" s="27" t="s">
        <v>382</v>
      </c>
      <c r="D37" s="63"/>
      <c r="E37" s="22" t="s">
        <v>23</v>
      </c>
      <c r="F37" s="22">
        <v>1</v>
      </c>
      <c r="G37" s="23"/>
      <c r="H37" s="20">
        <f t="shared" ref="H37:H69" si="1">F37*G37</f>
        <v>0</v>
      </c>
      <c r="I37" s="25" t="s">
        <v>378</v>
      </c>
    </row>
    <row r="38" s="2" customFormat="1" ht="18" customHeight="1" spans="1:9">
      <c r="A38" s="64"/>
      <c r="B38" s="57">
        <v>35</v>
      </c>
      <c r="C38" s="27" t="s">
        <v>383</v>
      </c>
      <c r="D38" s="63"/>
      <c r="E38" s="22" t="s">
        <v>23</v>
      </c>
      <c r="F38" s="22">
        <v>1</v>
      </c>
      <c r="G38" s="23"/>
      <c r="H38" s="20">
        <f t="shared" si="1"/>
        <v>0</v>
      </c>
      <c r="I38" s="25"/>
    </row>
    <row r="39" s="2" customFormat="1" ht="18" customHeight="1" spans="1:9">
      <c r="A39" s="64"/>
      <c r="B39" s="57">
        <v>36</v>
      </c>
      <c r="C39" s="27" t="s">
        <v>384</v>
      </c>
      <c r="D39" s="63"/>
      <c r="E39" s="22" t="s">
        <v>23</v>
      </c>
      <c r="F39" s="22">
        <v>1</v>
      </c>
      <c r="G39" s="23"/>
      <c r="H39" s="20">
        <f t="shared" si="1"/>
        <v>0</v>
      </c>
      <c r="I39" s="25"/>
    </row>
    <row r="40" s="2" customFormat="1" ht="18" customHeight="1" spans="1:9">
      <c r="A40" s="64"/>
      <c r="B40" s="57">
        <v>37</v>
      </c>
      <c r="C40" s="27" t="s">
        <v>385</v>
      </c>
      <c r="D40" s="63"/>
      <c r="E40" s="22" t="s">
        <v>23</v>
      </c>
      <c r="F40" s="22">
        <v>1</v>
      </c>
      <c r="G40" s="23"/>
      <c r="H40" s="20">
        <f t="shared" si="1"/>
        <v>0</v>
      </c>
      <c r="I40" s="25" t="s">
        <v>378</v>
      </c>
    </row>
    <row r="41" s="2" customFormat="1" ht="18" customHeight="1" spans="1:9">
      <c r="A41" s="64"/>
      <c r="B41" s="57">
        <v>38</v>
      </c>
      <c r="C41" s="27" t="s">
        <v>386</v>
      </c>
      <c r="D41" s="63"/>
      <c r="E41" s="22" t="s">
        <v>23</v>
      </c>
      <c r="F41" s="22">
        <v>1</v>
      </c>
      <c r="G41" s="23"/>
      <c r="H41" s="20">
        <f t="shared" si="1"/>
        <v>0</v>
      </c>
      <c r="I41" s="25"/>
    </row>
    <row r="42" s="2" customFormat="1" ht="18" customHeight="1" spans="1:9">
      <c r="A42" s="64"/>
      <c r="B42" s="57">
        <v>39</v>
      </c>
      <c r="C42" s="27" t="s">
        <v>387</v>
      </c>
      <c r="D42" s="63"/>
      <c r="E42" s="22" t="s">
        <v>23</v>
      </c>
      <c r="F42" s="22">
        <v>1</v>
      </c>
      <c r="G42" s="23"/>
      <c r="H42" s="20">
        <f t="shared" si="1"/>
        <v>0</v>
      </c>
      <c r="I42" s="25"/>
    </row>
    <row r="43" s="2" customFormat="1" ht="18" customHeight="1" spans="1:9">
      <c r="A43" s="64"/>
      <c r="B43" s="57">
        <v>40</v>
      </c>
      <c r="C43" s="27" t="s">
        <v>388</v>
      </c>
      <c r="D43" s="63"/>
      <c r="E43" s="22" t="s">
        <v>23</v>
      </c>
      <c r="F43" s="22">
        <v>1</v>
      </c>
      <c r="G43" s="23"/>
      <c r="H43" s="20">
        <f t="shared" si="1"/>
        <v>0</v>
      </c>
      <c r="I43" s="25"/>
    </row>
    <row r="44" s="2" customFormat="1" ht="18" customHeight="1" spans="1:9">
      <c r="A44" s="64"/>
      <c r="B44" s="57">
        <v>41</v>
      </c>
      <c r="C44" s="27" t="s">
        <v>389</v>
      </c>
      <c r="D44" s="63"/>
      <c r="E44" s="22" t="s">
        <v>23</v>
      </c>
      <c r="F44" s="22">
        <v>1</v>
      </c>
      <c r="G44" s="23"/>
      <c r="H44" s="20">
        <f t="shared" si="1"/>
        <v>0</v>
      </c>
      <c r="I44" s="25"/>
    </row>
    <row r="45" s="2" customFormat="1" ht="18" customHeight="1" spans="1:9">
      <c r="A45" s="64"/>
      <c r="B45" s="57">
        <v>42</v>
      </c>
      <c r="C45" s="27" t="s">
        <v>390</v>
      </c>
      <c r="D45" s="63"/>
      <c r="E45" s="22" t="s">
        <v>23</v>
      </c>
      <c r="F45" s="22">
        <v>1</v>
      </c>
      <c r="G45" s="23"/>
      <c r="H45" s="20">
        <f t="shared" si="1"/>
        <v>0</v>
      </c>
      <c r="I45" s="25"/>
    </row>
    <row r="46" s="2" customFormat="1" ht="42" customHeight="1" spans="1:9">
      <c r="A46" s="65"/>
      <c r="B46" s="57">
        <v>43</v>
      </c>
      <c r="C46" s="27" t="s">
        <v>391</v>
      </c>
      <c r="D46" s="63"/>
      <c r="E46" s="22" t="s">
        <v>23</v>
      </c>
      <c r="F46" s="22">
        <v>1</v>
      </c>
      <c r="G46" s="23"/>
      <c r="H46" s="20">
        <f t="shared" si="1"/>
        <v>0</v>
      </c>
      <c r="I46" s="25" t="s">
        <v>392</v>
      </c>
    </row>
    <row r="47" s="2" customFormat="1" ht="41" customHeight="1" spans="1:9">
      <c r="A47" s="28" t="s">
        <v>393</v>
      </c>
      <c r="B47" s="57">
        <v>44</v>
      </c>
      <c r="C47" s="27" t="s">
        <v>394</v>
      </c>
      <c r="D47" s="63"/>
      <c r="E47" s="22" t="s">
        <v>23</v>
      </c>
      <c r="F47" s="22">
        <v>1</v>
      </c>
      <c r="G47" s="23"/>
      <c r="H47" s="20">
        <f t="shared" si="1"/>
        <v>0</v>
      </c>
      <c r="I47" s="25"/>
    </row>
    <row r="48" s="2" customFormat="1" ht="18" customHeight="1" spans="1:9">
      <c r="A48" s="64"/>
      <c r="B48" s="57">
        <v>45</v>
      </c>
      <c r="C48" s="27" t="s">
        <v>395</v>
      </c>
      <c r="D48" s="63"/>
      <c r="E48" s="22" t="s">
        <v>23</v>
      </c>
      <c r="F48" s="22">
        <v>1</v>
      </c>
      <c r="G48" s="23"/>
      <c r="H48" s="20">
        <f t="shared" si="1"/>
        <v>0</v>
      </c>
      <c r="I48" s="25"/>
    </row>
    <row r="49" s="2" customFormat="1" ht="18" customHeight="1" spans="1:9">
      <c r="A49" s="64"/>
      <c r="B49" s="57">
        <v>46</v>
      </c>
      <c r="C49" s="27" t="s">
        <v>396</v>
      </c>
      <c r="D49" s="63"/>
      <c r="E49" s="22" t="s">
        <v>23</v>
      </c>
      <c r="F49" s="22">
        <v>1</v>
      </c>
      <c r="G49" s="23"/>
      <c r="H49" s="20">
        <f t="shared" si="1"/>
        <v>0</v>
      </c>
      <c r="I49" s="25"/>
    </row>
    <row r="50" s="2" customFormat="1" ht="18" customHeight="1" spans="1:9">
      <c r="A50" s="64"/>
      <c r="B50" s="57">
        <v>47</v>
      </c>
      <c r="C50" s="27" t="s">
        <v>397</v>
      </c>
      <c r="D50" s="63"/>
      <c r="E50" s="22" t="s">
        <v>23</v>
      </c>
      <c r="F50" s="22">
        <v>1</v>
      </c>
      <c r="G50" s="23"/>
      <c r="H50" s="20">
        <f t="shared" si="1"/>
        <v>0</v>
      </c>
      <c r="I50" s="25"/>
    </row>
    <row r="51" s="2" customFormat="1" ht="18" customHeight="1" spans="1:9">
      <c r="A51" s="64"/>
      <c r="B51" s="57">
        <v>48</v>
      </c>
      <c r="C51" s="27" t="s">
        <v>398</v>
      </c>
      <c r="D51" s="63"/>
      <c r="E51" s="22" t="s">
        <v>23</v>
      </c>
      <c r="F51" s="22">
        <v>1</v>
      </c>
      <c r="G51" s="23"/>
      <c r="H51" s="20">
        <f t="shared" si="1"/>
        <v>0</v>
      </c>
      <c r="I51" s="25"/>
    </row>
    <row r="52" s="2" customFormat="1" ht="36" customHeight="1" spans="1:9">
      <c r="A52" s="64"/>
      <c r="B52" s="57">
        <v>49</v>
      </c>
      <c r="C52" s="27" t="s">
        <v>399</v>
      </c>
      <c r="D52" s="63"/>
      <c r="E52" s="22" t="s">
        <v>23</v>
      </c>
      <c r="F52" s="22">
        <v>1</v>
      </c>
      <c r="G52" s="23"/>
      <c r="H52" s="20">
        <f t="shared" si="1"/>
        <v>0</v>
      </c>
      <c r="I52" s="25"/>
    </row>
    <row r="53" s="2" customFormat="1" ht="38" customHeight="1" spans="1:9">
      <c r="A53" s="64"/>
      <c r="B53" s="57">
        <v>50</v>
      </c>
      <c r="C53" s="27" t="s">
        <v>400</v>
      </c>
      <c r="D53" s="63"/>
      <c r="E53" s="22" t="s">
        <v>23</v>
      </c>
      <c r="F53" s="22">
        <v>1</v>
      </c>
      <c r="G53" s="23"/>
      <c r="H53" s="20">
        <f t="shared" si="1"/>
        <v>0</v>
      </c>
      <c r="I53" s="25"/>
    </row>
    <row r="54" s="2" customFormat="1" ht="36" customHeight="1" spans="1:9">
      <c r="A54" s="64"/>
      <c r="B54" s="57">
        <v>51</v>
      </c>
      <c r="C54" s="27" t="s">
        <v>401</v>
      </c>
      <c r="D54" s="63"/>
      <c r="E54" s="22" t="s">
        <v>23</v>
      </c>
      <c r="F54" s="22">
        <v>1</v>
      </c>
      <c r="G54" s="23"/>
      <c r="H54" s="20">
        <f t="shared" si="1"/>
        <v>0</v>
      </c>
      <c r="I54" s="25"/>
    </row>
    <row r="55" s="2" customFormat="1" ht="35" customHeight="1" spans="1:9">
      <c r="A55" s="64"/>
      <c r="B55" s="57">
        <v>52</v>
      </c>
      <c r="C55" s="27" t="s">
        <v>402</v>
      </c>
      <c r="D55" s="63"/>
      <c r="E55" s="22" t="s">
        <v>23</v>
      </c>
      <c r="F55" s="22">
        <v>1</v>
      </c>
      <c r="G55" s="23"/>
      <c r="H55" s="20">
        <f t="shared" si="1"/>
        <v>0</v>
      </c>
      <c r="I55" s="25" t="s">
        <v>392</v>
      </c>
    </row>
    <row r="56" s="2" customFormat="1" ht="18" customHeight="1" spans="1:9">
      <c r="A56" s="64"/>
      <c r="B56" s="57">
        <v>53</v>
      </c>
      <c r="C56" s="27" t="s">
        <v>403</v>
      </c>
      <c r="D56" s="63"/>
      <c r="E56" s="22" t="s">
        <v>23</v>
      </c>
      <c r="F56" s="22">
        <v>1</v>
      </c>
      <c r="G56" s="23"/>
      <c r="H56" s="20">
        <f t="shared" si="1"/>
        <v>0</v>
      </c>
      <c r="I56" s="25" t="s">
        <v>376</v>
      </c>
    </row>
    <row r="57" s="2" customFormat="1" ht="18" customHeight="1" spans="1:9">
      <c r="A57" s="64"/>
      <c r="B57" s="57">
        <v>54</v>
      </c>
      <c r="C57" s="27" t="s">
        <v>404</v>
      </c>
      <c r="D57" s="63"/>
      <c r="E57" s="22" t="s">
        <v>23</v>
      </c>
      <c r="F57" s="22">
        <v>1</v>
      </c>
      <c r="G57" s="23"/>
      <c r="H57" s="20">
        <f t="shared" si="1"/>
        <v>0</v>
      </c>
      <c r="I57" s="25"/>
    </row>
    <row r="58" s="2" customFormat="1" ht="18" customHeight="1" spans="1:9">
      <c r="A58" s="65"/>
      <c r="B58" s="57">
        <v>55</v>
      </c>
      <c r="C58" s="27" t="s">
        <v>405</v>
      </c>
      <c r="D58" s="63"/>
      <c r="E58" s="22" t="s">
        <v>23</v>
      </c>
      <c r="F58" s="22">
        <v>1</v>
      </c>
      <c r="G58" s="23"/>
      <c r="H58" s="20">
        <f t="shared" si="1"/>
        <v>0</v>
      </c>
      <c r="I58" s="25"/>
    </row>
    <row r="59" s="2" customFormat="1" ht="64" customHeight="1" spans="1:9">
      <c r="A59" s="27" t="s">
        <v>406</v>
      </c>
      <c r="B59" s="57">
        <v>56</v>
      </c>
      <c r="C59" s="27" t="s">
        <v>407</v>
      </c>
      <c r="D59" s="66" t="str">
        <f>_xlfn.DISPIMG("ID_BC9AB03AA7EE4DC5BEAD81C2C6C11B3D",1)</f>
        <v>=DISPIMG("ID_BC9AB03AA7EE4DC5BEAD81C2C6C11B3D",1)</v>
      </c>
      <c r="E59" s="42" t="s">
        <v>338</v>
      </c>
      <c r="F59" s="42">
        <v>5</v>
      </c>
      <c r="G59" s="43"/>
      <c r="H59" s="20">
        <f t="shared" si="1"/>
        <v>0</v>
      </c>
      <c r="I59" s="20" t="s">
        <v>363</v>
      </c>
    </row>
    <row r="60" s="2" customFormat="1" ht="59" customHeight="1" spans="1:9">
      <c r="A60" s="27"/>
      <c r="B60" s="57">
        <v>57</v>
      </c>
      <c r="C60" s="27" t="s">
        <v>408</v>
      </c>
      <c r="D60" s="66" t="str">
        <f>_xlfn.DISPIMG("ID_EEF61FFC82E84BE685F19F7575730414",1)</f>
        <v>=DISPIMG("ID_EEF61FFC82E84BE685F19F7575730414",1)</v>
      </c>
      <c r="E60" s="42" t="s">
        <v>342</v>
      </c>
      <c r="F60" s="42">
        <v>50</v>
      </c>
      <c r="G60" s="43"/>
      <c r="H60" s="20">
        <f t="shared" si="1"/>
        <v>0</v>
      </c>
      <c r="I60" s="22" t="s">
        <v>343</v>
      </c>
    </row>
    <row r="61" s="2" customFormat="1" ht="59" customHeight="1" spans="1:9">
      <c r="A61" s="27"/>
      <c r="B61" s="57">
        <v>58</v>
      </c>
      <c r="C61" s="27" t="s">
        <v>409</v>
      </c>
      <c r="D61" s="66" t="str">
        <f>_xlfn.DISPIMG("ID_E75404C920374487A1390D94DDD8A28E",1)</f>
        <v>=DISPIMG("ID_E75404C920374487A1390D94DDD8A28E",1)</v>
      </c>
      <c r="E61" s="22" t="s">
        <v>23</v>
      </c>
      <c r="F61" s="22">
        <v>1</v>
      </c>
      <c r="G61" s="43"/>
      <c r="H61" s="20">
        <f t="shared" si="1"/>
        <v>0</v>
      </c>
      <c r="I61" s="42"/>
    </row>
    <row r="62" s="2" customFormat="1" ht="59" customHeight="1" spans="1:9">
      <c r="A62" s="27"/>
      <c r="B62" s="57">
        <v>59</v>
      </c>
      <c r="C62" s="27" t="s">
        <v>410</v>
      </c>
      <c r="D62" s="66" t="str">
        <f>_xlfn.DISPIMG("ID_AC00BC77807E4446A1CE9AC57E74B7B6",1)</f>
        <v>=DISPIMG("ID_AC00BC77807E4446A1CE9AC57E74B7B6",1)</v>
      </c>
      <c r="E62" s="42" t="s">
        <v>338</v>
      </c>
      <c r="F62" s="42">
        <v>1</v>
      </c>
      <c r="G62" s="43"/>
      <c r="H62" s="20">
        <f t="shared" si="1"/>
        <v>0</v>
      </c>
      <c r="I62" s="20" t="s">
        <v>363</v>
      </c>
    </row>
    <row r="63" s="2" customFormat="1" ht="59" customHeight="1" spans="1:9">
      <c r="A63" s="27"/>
      <c r="B63" s="57">
        <v>60</v>
      </c>
      <c r="C63" s="27" t="s">
        <v>411</v>
      </c>
      <c r="D63" s="66" t="str">
        <f>_xlfn.DISPIMG("ID_B6F89DAD2D2546AFAF5E58F4C38C22B9",1)</f>
        <v>=DISPIMG("ID_B6F89DAD2D2546AFAF5E58F4C38C22B9",1)</v>
      </c>
      <c r="E63" s="42" t="s">
        <v>338</v>
      </c>
      <c r="F63" s="42">
        <v>1</v>
      </c>
      <c r="G63" s="43"/>
      <c r="H63" s="20">
        <f t="shared" si="1"/>
        <v>0</v>
      </c>
      <c r="I63" s="20" t="s">
        <v>363</v>
      </c>
    </row>
    <row r="64" s="2" customFormat="1" ht="59" customHeight="1" spans="1:9">
      <c r="A64" s="27"/>
      <c r="B64" s="57">
        <v>61</v>
      </c>
      <c r="C64" s="27" t="s">
        <v>412</v>
      </c>
      <c r="D64" s="66" t="str">
        <f>_xlfn.DISPIMG("ID_B38828834BC3461A95F9A2008B336539",1)</f>
        <v>=DISPIMG("ID_B38828834BC3461A95F9A2008B336539",1)</v>
      </c>
      <c r="E64" s="42" t="s">
        <v>338</v>
      </c>
      <c r="F64" s="42">
        <v>1</v>
      </c>
      <c r="G64" s="43"/>
      <c r="H64" s="20">
        <f t="shared" si="1"/>
        <v>0</v>
      </c>
      <c r="I64" s="20" t="s">
        <v>363</v>
      </c>
    </row>
    <row r="65" s="2" customFormat="1" ht="42" customHeight="1" spans="1:9">
      <c r="A65" s="27"/>
      <c r="B65" s="57">
        <v>62</v>
      </c>
      <c r="C65" s="27" t="s">
        <v>413</v>
      </c>
      <c r="D65" s="66" t="str">
        <f>_xlfn.DISPIMG("ID_6BE64F89BAAB4DA7B91CEEABCE872836",1)</f>
        <v>=DISPIMG("ID_6BE64F89BAAB4DA7B91CEEABCE872836",1)</v>
      </c>
      <c r="E65" s="22" t="s">
        <v>23</v>
      </c>
      <c r="F65" s="22">
        <v>1</v>
      </c>
      <c r="G65" s="43"/>
      <c r="H65" s="20">
        <f t="shared" si="1"/>
        <v>0</v>
      </c>
      <c r="I65" s="42"/>
    </row>
    <row r="66" s="2" customFormat="1" ht="42" customHeight="1" spans="1:9">
      <c r="A66" s="27" t="s">
        <v>414</v>
      </c>
      <c r="B66" s="57">
        <v>63</v>
      </c>
      <c r="C66" s="27" t="s">
        <v>415</v>
      </c>
      <c r="D66" s="66"/>
      <c r="E66" s="22" t="s">
        <v>342</v>
      </c>
      <c r="F66" s="22">
        <v>50</v>
      </c>
      <c r="G66" s="43"/>
      <c r="H66" s="20">
        <f t="shared" si="1"/>
        <v>0</v>
      </c>
      <c r="I66" s="22" t="s">
        <v>343</v>
      </c>
    </row>
    <row r="67" s="2" customFormat="1" ht="55" customHeight="1" spans="1:9">
      <c r="A67" s="27" t="s">
        <v>416</v>
      </c>
      <c r="B67" s="57">
        <v>64</v>
      </c>
      <c r="C67" s="27" t="s">
        <v>417</v>
      </c>
      <c r="D67" s="66" t="str">
        <f>_xlfn.DISPIMG("ID_72C4E8E59962435EAFA321485B9E1883",1)</f>
        <v>=DISPIMG("ID_72C4E8E59962435EAFA321485B9E1883",1)</v>
      </c>
      <c r="E67" s="22" t="s">
        <v>23</v>
      </c>
      <c r="F67" s="22">
        <v>1</v>
      </c>
      <c r="G67" s="43"/>
      <c r="H67" s="20">
        <f t="shared" si="1"/>
        <v>0</v>
      </c>
      <c r="I67" s="42"/>
    </row>
    <row r="68" s="2" customFormat="1" ht="54" customHeight="1" spans="1:9">
      <c r="A68" s="27"/>
      <c r="B68" s="57">
        <v>65</v>
      </c>
      <c r="C68" s="27" t="s">
        <v>418</v>
      </c>
      <c r="D68" s="66" t="str">
        <f>_xlfn.DISPIMG("ID_762FBDCEB9F041B1869E2CD782D33542",1)</f>
        <v>=DISPIMG("ID_762FBDCEB9F041B1869E2CD782D33542",1)</v>
      </c>
      <c r="E68" s="42" t="s">
        <v>419</v>
      </c>
      <c r="F68" s="42">
        <v>20</v>
      </c>
      <c r="G68" s="43"/>
      <c r="H68" s="20">
        <f t="shared" si="1"/>
        <v>0</v>
      </c>
      <c r="I68" s="20" t="s">
        <v>363</v>
      </c>
    </row>
    <row r="69" s="2" customFormat="1" ht="14.25" spans="1:9">
      <c r="A69" s="27"/>
      <c r="B69" s="57">
        <v>66</v>
      </c>
      <c r="C69" s="27" t="s">
        <v>420</v>
      </c>
      <c r="D69" s="66"/>
      <c r="E69" s="22" t="s">
        <v>23</v>
      </c>
      <c r="F69" s="22">
        <v>1</v>
      </c>
      <c r="G69" s="43"/>
      <c r="H69" s="20">
        <f t="shared" si="1"/>
        <v>0</v>
      </c>
      <c r="I69" s="42"/>
    </row>
    <row r="70" s="1" customFormat="1" ht="23" customHeight="1" spans="1:9">
      <c r="A70" s="10" t="s">
        <v>10</v>
      </c>
      <c r="B70" s="10"/>
      <c r="C70" s="10"/>
      <c r="D70" s="67"/>
      <c r="E70" s="11"/>
      <c r="F70" s="11"/>
      <c r="G70" s="68"/>
      <c r="H70" s="69">
        <f>SUM(H4:H69)</f>
        <v>0</v>
      </c>
      <c r="I70" s="11"/>
    </row>
    <row r="71" ht="23" customHeight="1" spans="1:9">
      <c r="A71" s="38" t="s">
        <v>421</v>
      </c>
      <c r="B71" s="38"/>
      <c r="C71" s="38"/>
      <c r="D71" s="38"/>
      <c r="E71" s="39"/>
      <c r="F71" s="39"/>
      <c r="G71" s="40"/>
      <c r="H71" s="39"/>
      <c r="I71" s="39"/>
    </row>
    <row r="72" ht="31" customHeight="1"/>
    <row r="73" ht="31" customHeight="1"/>
    <row r="74" ht="31" customHeight="1"/>
  </sheetData>
  <mergeCells count="14">
    <mergeCell ref="A1:I1"/>
    <mergeCell ref="A3:I3"/>
    <mergeCell ref="A70:C70"/>
    <mergeCell ref="A71:I71"/>
    <mergeCell ref="A4:A9"/>
    <mergeCell ref="A10:A19"/>
    <mergeCell ref="A20:A24"/>
    <mergeCell ref="A25:A27"/>
    <mergeCell ref="A28:A31"/>
    <mergeCell ref="A32:A46"/>
    <mergeCell ref="A47:A58"/>
    <mergeCell ref="A59:A65"/>
    <mergeCell ref="A67:A69"/>
    <mergeCell ref="I4:I5"/>
  </mergeCells>
  <pageMargins left="0.751388888888889" right="0.751388888888889" top="1" bottom="1" header="0.5" footer="0.5"/>
  <pageSetup paperSize="9" scale="72" fitToHeight="0" orientation="landscape" horizontalDpi="600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45"/>
  <sheetViews>
    <sheetView zoomScale="80" zoomScaleNormal="80" workbookViewId="0">
      <pane ySplit="2" topLeftCell="A3" activePane="bottomLeft" state="frozen"/>
      <selection/>
      <selection pane="bottomLeft" activeCell="O8" sqref="O8"/>
    </sheetView>
  </sheetViews>
  <sheetFormatPr defaultColWidth="9" defaultRowHeight="13.5"/>
  <cols>
    <col min="1" max="1" width="13.875" customWidth="1"/>
    <col min="2" max="2" width="11" customWidth="1"/>
    <col min="3" max="3" width="56.9083333333333" customWidth="1"/>
    <col min="4" max="4" width="28.1833333333333" customWidth="1"/>
    <col min="5" max="6" width="9.13333333333333" style="4" customWidth="1"/>
    <col min="7" max="7" width="12.175" style="5" customWidth="1"/>
    <col min="8" max="8" width="9.13333333333333" style="4" customWidth="1"/>
    <col min="9" max="9" width="20.6333333333333" style="4" customWidth="1"/>
  </cols>
  <sheetData>
    <row r="1" ht="23" customHeight="1" spans="1:9">
      <c r="A1" s="6" t="s">
        <v>422</v>
      </c>
      <c r="B1" s="7"/>
      <c r="C1" s="7"/>
      <c r="D1" s="7"/>
      <c r="E1" s="7"/>
      <c r="F1" s="7"/>
      <c r="G1" s="8"/>
      <c r="H1" s="7"/>
      <c r="I1" s="9"/>
    </row>
    <row r="2" s="1" customFormat="1" ht="34" customHeight="1" spans="1:9">
      <c r="A2" s="10" t="s">
        <v>13</v>
      </c>
      <c r="B2" s="11" t="s">
        <v>1</v>
      </c>
      <c r="C2" s="10" t="s">
        <v>14</v>
      </c>
      <c r="D2" s="11" t="s">
        <v>15</v>
      </c>
      <c r="E2" s="13" t="s">
        <v>16</v>
      </c>
      <c r="F2" s="13" t="s">
        <v>17</v>
      </c>
      <c r="G2" s="14" t="s">
        <v>18</v>
      </c>
      <c r="H2" s="13" t="s">
        <v>19</v>
      </c>
      <c r="I2" s="11" t="s">
        <v>4</v>
      </c>
    </row>
    <row r="3" s="2" customFormat="1" ht="18" customHeight="1" spans="1:9">
      <c r="A3" s="10" t="s">
        <v>20</v>
      </c>
      <c r="B3" s="10"/>
      <c r="C3" s="10"/>
      <c r="D3" s="10"/>
      <c r="E3" s="10"/>
      <c r="F3" s="10"/>
      <c r="G3" s="41"/>
      <c r="H3" s="10"/>
      <c r="I3" s="10"/>
    </row>
    <row r="4" s="2" customFormat="1" ht="14.25" spans="1:9">
      <c r="A4" s="10" t="s">
        <v>423</v>
      </c>
      <c r="B4" s="42">
        <v>1</v>
      </c>
      <c r="C4" s="27" t="s">
        <v>424</v>
      </c>
      <c r="D4" s="42"/>
      <c r="E4" s="42" t="s">
        <v>23</v>
      </c>
      <c r="F4" s="42">
        <v>1</v>
      </c>
      <c r="G4" s="43"/>
      <c r="H4" s="42">
        <f t="shared" ref="H4:H43" si="0">F4*G4</f>
        <v>0</v>
      </c>
      <c r="I4" s="42"/>
    </row>
    <row r="5" s="2" customFormat="1" ht="14.25" spans="1:9">
      <c r="A5" s="10"/>
      <c r="B5" s="42">
        <v>2</v>
      </c>
      <c r="C5" s="27" t="s">
        <v>425</v>
      </c>
      <c r="D5" s="42"/>
      <c r="E5" s="42" t="s">
        <v>23</v>
      </c>
      <c r="F5" s="42">
        <v>1</v>
      </c>
      <c r="G5" s="43"/>
      <c r="H5" s="42">
        <f t="shared" si="0"/>
        <v>0</v>
      </c>
      <c r="I5" s="42"/>
    </row>
    <row r="6" s="2" customFormat="1" ht="14.25" spans="1:9">
      <c r="A6" s="10"/>
      <c r="B6" s="42">
        <v>3</v>
      </c>
      <c r="C6" s="27" t="s">
        <v>426</v>
      </c>
      <c r="D6" s="42"/>
      <c r="E6" s="42" t="s">
        <v>23</v>
      </c>
      <c r="F6" s="42">
        <v>1</v>
      </c>
      <c r="G6" s="43"/>
      <c r="H6" s="42">
        <f t="shared" si="0"/>
        <v>0</v>
      </c>
      <c r="I6" s="42"/>
    </row>
    <row r="7" s="2" customFormat="1" ht="14.25" spans="1:9">
      <c r="A7" s="10"/>
      <c r="B7" s="42">
        <v>4</v>
      </c>
      <c r="C7" s="27" t="s">
        <v>427</v>
      </c>
      <c r="D7" s="42"/>
      <c r="E7" s="42" t="s">
        <v>23</v>
      </c>
      <c r="F7" s="42">
        <v>1</v>
      </c>
      <c r="G7" s="43"/>
      <c r="H7" s="42">
        <f t="shared" si="0"/>
        <v>0</v>
      </c>
      <c r="I7" s="42"/>
    </row>
    <row r="8" s="2" customFormat="1" ht="115.95" spans="1:9">
      <c r="A8" s="10"/>
      <c r="B8" s="42">
        <v>5</v>
      </c>
      <c r="C8" s="27" t="s">
        <v>428</v>
      </c>
      <c r="D8" s="42" t="str">
        <f>_xlfn.DISPIMG("ID_6D0AAEDAA3FB40A6AC8FB7E6926513EE",1)</f>
        <v>=DISPIMG("ID_6D0AAEDAA3FB40A6AC8FB7E6926513EE",1)</v>
      </c>
      <c r="E8" s="42" t="s">
        <v>23</v>
      </c>
      <c r="F8" s="42">
        <v>1</v>
      </c>
      <c r="G8" s="43"/>
      <c r="H8" s="42">
        <f t="shared" si="0"/>
        <v>0</v>
      </c>
      <c r="I8" s="42"/>
    </row>
    <row r="9" s="2" customFormat="1" ht="40" customHeight="1" spans="1:9">
      <c r="A9" s="10"/>
      <c r="B9" s="42">
        <v>6</v>
      </c>
      <c r="C9" s="27" t="s">
        <v>429</v>
      </c>
      <c r="D9" s="42" t="str">
        <f>_xlfn.DISPIMG("ID_CB1B2A049FF54F7083FE8E097784E0A8",1)</f>
        <v>=DISPIMG("ID_CB1B2A049FF54F7083FE8E097784E0A8",1)</v>
      </c>
      <c r="E9" s="42" t="s">
        <v>23</v>
      </c>
      <c r="F9" s="42">
        <v>1</v>
      </c>
      <c r="G9" s="43"/>
      <c r="H9" s="42">
        <f t="shared" si="0"/>
        <v>0</v>
      </c>
      <c r="I9" s="42"/>
    </row>
    <row r="10" s="2" customFormat="1" ht="202.4" spans="1:9">
      <c r="A10" s="10"/>
      <c r="B10" s="42">
        <v>7</v>
      </c>
      <c r="C10" s="27" t="s">
        <v>430</v>
      </c>
      <c r="D10" s="42" t="str">
        <f>_xlfn.DISPIMG("ID_0D4E045866A14A389F132610BF0D999B",1)</f>
        <v>=DISPIMG("ID_0D4E045866A14A389F132610BF0D999B",1)</v>
      </c>
      <c r="E10" s="42" t="s">
        <v>23</v>
      </c>
      <c r="F10" s="42">
        <v>1</v>
      </c>
      <c r="G10" s="43"/>
      <c r="H10" s="42">
        <f t="shared" si="0"/>
        <v>0</v>
      </c>
      <c r="I10" s="42"/>
    </row>
    <row r="11" s="2" customFormat="1" ht="34" customHeight="1" spans="1:9">
      <c r="A11" s="10"/>
      <c r="B11" s="42">
        <v>8</v>
      </c>
      <c r="C11" s="27" t="s">
        <v>431</v>
      </c>
      <c r="D11" s="42" t="str">
        <f>_xlfn.DISPIMG("ID_E74EE7D423CA4BF0B9A15E10DBA053BE",1)</f>
        <v>=DISPIMG("ID_E74EE7D423CA4BF0B9A15E10DBA053BE",1)</v>
      </c>
      <c r="E11" s="42" t="s">
        <v>23</v>
      </c>
      <c r="F11" s="42">
        <v>1</v>
      </c>
      <c r="G11" s="43"/>
      <c r="H11" s="42">
        <f t="shared" si="0"/>
        <v>0</v>
      </c>
      <c r="I11" s="42"/>
    </row>
    <row r="12" s="2" customFormat="1" ht="42" customHeight="1" spans="1:9">
      <c r="A12" s="10"/>
      <c r="B12" s="42">
        <v>9</v>
      </c>
      <c r="C12" s="27" t="s">
        <v>432</v>
      </c>
      <c r="D12" s="42" t="str">
        <f>_xlfn.DISPIMG("ID_77FBE79662654C51B09E7319CAE8ED1D",1)</f>
        <v>=DISPIMG("ID_77FBE79662654C51B09E7319CAE8ED1D",1)</v>
      </c>
      <c r="E12" s="42" t="s">
        <v>23</v>
      </c>
      <c r="F12" s="42">
        <v>1</v>
      </c>
      <c r="G12" s="43"/>
      <c r="H12" s="42">
        <f t="shared" si="0"/>
        <v>0</v>
      </c>
      <c r="I12" s="42"/>
    </row>
    <row r="13" s="2" customFormat="1" ht="38" customHeight="1" spans="1:9">
      <c r="A13" s="10"/>
      <c r="B13" s="42">
        <v>10</v>
      </c>
      <c r="C13" s="27" t="s">
        <v>433</v>
      </c>
      <c r="D13" s="42" t="str">
        <f>_xlfn.DISPIMG("ID_6824293A4BD042648C8349C33B26124B",1)</f>
        <v>=DISPIMG("ID_6824293A4BD042648C8349C33B26124B",1)</v>
      </c>
      <c r="E13" s="42" t="s">
        <v>23</v>
      </c>
      <c r="F13" s="42">
        <v>1</v>
      </c>
      <c r="G13" s="43"/>
      <c r="H13" s="42">
        <f t="shared" si="0"/>
        <v>0</v>
      </c>
      <c r="I13" s="42"/>
    </row>
    <row r="14" s="2" customFormat="1" ht="34" customHeight="1" spans="1:9">
      <c r="A14" s="10"/>
      <c r="B14" s="42">
        <v>11</v>
      </c>
      <c r="C14" s="27" t="s">
        <v>434</v>
      </c>
      <c r="D14" s="42" t="str">
        <f>_xlfn.DISPIMG("ID_FFB1209E9453412791957F8EF3B9D03D",1)</f>
        <v>=DISPIMG("ID_FFB1209E9453412791957F8EF3B9D03D",1)</v>
      </c>
      <c r="E14" s="42" t="s">
        <v>23</v>
      </c>
      <c r="F14" s="42">
        <v>1</v>
      </c>
      <c r="G14" s="43"/>
      <c r="H14" s="42">
        <f t="shared" si="0"/>
        <v>0</v>
      </c>
      <c r="I14" s="42"/>
    </row>
    <row r="15" s="2" customFormat="1" ht="14.25" spans="1:9">
      <c r="A15" s="10"/>
      <c r="B15" s="42">
        <v>12</v>
      </c>
      <c r="C15" s="27" t="s">
        <v>435</v>
      </c>
      <c r="D15" s="42"/>
      <c r="E15" s="42" t="s">
        <v>23</v>
      </c>
      <c r="F15" s="42">
        <v>1</v>
      </c>
      <c r="G15" s="43"/>
      <c r="H15" s="42">
        <f t="shared" si="0"/>
        <v>0</v>
      </c>
      <c r="I15" s="42"/>
    </row>
    <row r="16" s="2" customFormat="1" ht="14.25" spans="1:9">
      <c r="A16" s="10"/>
      <c r="B16" s="42">
        <v>13</v>
      </c>
      <c r="C16" s="27" t="s">
        <v>436</v>
      </c>
      <c r="D16" s="42"/>
      <c r="E16" s="42" t="s">
        <v>23</v>
      </c>
      <c r="F16" s="42">
        <v>1</v>
      </c>
      <c r="G16" s="43"/>
      <c r="H16" s="42">
        <f t="shared" si="0"/>
        <v>0</v>
      </c>
      <c r="I16" s="42"/>
    </row>
    <row r="17" s="2" customFormat="1" ht="14.25" spans="1:9">
      <c r="A17" s="10"/>
      <c r="B17" s="42">
        <v>14</v>
      </c>
      <c r="C17" s="27" t="s">
        <v>437</v>
      </c>
      <c r="D17" s="42"/>
      <c r="E17" s="42" t="s">
        <v>23</v>
      </c>
      <c r="F17" s="42">
        <v>1</v>
      </c>
      <c r="G17" s="43"/>
      <c r="H17" s="42">
        <f t="shared" si="0"/>
        <v>0</v>
      </c>
      <c r="I17" s="42"/>
    </row>
    <row r="18" s="2" customFormat="1" ht="14.25" spans="1:9">
      <c r="A18" s="10" t="s">
        <v>438</v>
      </c>
      <c r="B18" s="42">
        <v>15</v>
      </c>
      <c r="C18" s="27" t="s">
        <v>439</v>
      </c>
      <c r="D18" s="42"/>
      <c r="E18" s="42" t="s">
        <v>23</v>
      </c>
      <c r="F18" s="42">
        <v>1</v>
      </c>
      <c r="G18" s="43"/>
      <c r="H18" s="42">
        <f t="shared" si="0"/>
        <v>0</v>
      </c>
      <c r="I18" s="42"/>
    </row>
    <row r="19" s="2" customFormat="1" ht="14.25" spans="1:9">
      <c r="A19" s="10"/>
      <c r="B19" s="42">
        <v>16</v>
      </c>
      <c r="C19" s="27" t="s">
        <v>440</v>
      </c>
      <c r="D19" s="42"/>
      <c r="E19" s="42" t="s">
        <v>23</v>
      </c>
      <c r="F19" s="42">
        <v>1</v>
      </c>
      <c r="G19" s="43"/>
      <c r="H19" s="42">
        <f t="shared" si="0"/>
        <v>0</v>
      </c>
      <c r="I19" s="42"/>
    </row>
    <row r="20" s="2" customFormat="1" ht="36" customHeight="1" spans="1:9">
      <c r="A20" s="10"/>
      <c r="B20" s="42">
        <v>17</v>
      </c>
      <c r="C20" s="27" t="s">
        <v>441</v>
      </c>
      <c r="D20" s="42" t="str">
        <f>_xlfn.DISPIMG("ID_E54304BCB7A84486965DE5DA396D8CEC",1)</f>
        <v>=DISPIMG("ID_E54304BCB7A84486965DE5DA396D8CEC",1)</v>
      </c>
      <c r="E20" s="42" t="s">
        <v>23</v>
      </c>
      <c r="F20" s="42">
        <v>1</v>
      </c>
      <c r="G20" s="43"/>
      <c r="H20" s="42">
        <f t="shared" si="0"/>
        <v>0</v>
      </c>
      <c r="I20" s="42"/>
    </row>
    <row r="21" s="2" customFormat="1" ht="36" customHeight="1" spans="1:9">
      <c r="A21" s="10"/>
      <c r="B21" s="42">
        <v>18</v>
      </c>
      <c r="C21" s="27" t="s">
        <v>442</v>
      </c>
      <c r="D21" s="42" t="str">
        <f>_xlfn.DISPIMG("ID_F2B0E51A782840439879015D3C7A3672",1)</f>
        <v>=DISPIMG("ID_F2B0E51A782840439879015D3C7A3672",1)</v>
      </c>
      <c r="E21" s="42" t="s">
        <v>23</v>
      </c>
      <c r="F21" s="42">
        <v>1</v>
      </c>
      <c r="G21" s="43"/>
      <c r="H21" s="42">
        <f t="shared" si="0"/>
        <v>0</v>
      </c>
      <c r="I21" s="42"/>
    </row>
    <row r="22" s="2" customFormat="1" ht="31" customHeight="1" spans="1:9">
      <c r="A22" s="10"/>
      <c r="B22" s="42">
        <v>19</v>
      </c>
      <c r="C22" s="27" t="s">
        <v>443</v>
      </c>
      <c r="D22" s="42" t="str">
        <f>_xlfn.DISPIMG("ID_BD14D8A1ACCC438A814F329F0127FE58",1)</f>
        <v>=DISPIMG("ID_BD14D8A1ACCC438A814F329F0127FE58",1)</v>
      </c>
      <c r="E22" s="42" t="s">
        <v>23</v>
      </c>
      <c r="F22" s="42">
        <v>1</v>
      </c>
      <c r="G22" s="43"/>
      <c r="H22" s="42">
        <f t="shared" si="0"/>
        <v>0</v>
      </c>
      <c r="I22" s="42"/>
    </row>
    <row r="23" s="2" customFormat="1" ht="33" customHeight="1" spans="1:9">
      <c r="A23" s="10"/>
      <c r="B23" s="42">
        <v>20</v>
      </c>
      <c r="C23" s="27" t="s">
        <v>444</v>
      </c>
      <c r="D23" s="42" t="str">
        <f>_xlfn.DISPIMG("ID_9980703D30724EA78D286119DF43BA32",1)</f>
        <v>=DISPIMG("ID_9980703D30724EA78D286119DF43BA32",1)</v>
      </c>
      <c r="E23" s="42" t="s">
        <v>23</v>
      </c>
      <c r="F23" s="42">
        <v>1</v>
      </c>
      <c r="G23" s="43"/>
      <c r="H23" s="42">
        <f t="shared" si="0"/>
        <v>0</v>
      </c>
      <c r="I23" s="42"/>
    </row>
    <row r="24" s="2" customFormat="1" ht="40" customHeight="1" spans="1:9">
      <c r="A24" s="10"/>
      <c r="B24" s="42">
        <v>21</v>
      </c>
      <c r="C24" s="27" t="s">
        <v>445</v>
      </c>
      <c r="D24" s="42" t="str">
        <f>_xlfn.DISPIMG("ID_C0DE9173E45649BDB594420C24C723B4",1)</f>
        <v>=DISPIMG("ID_C0DE9173E45649BDB594420C24C723B4",1)</v>
      </c>
      <c r="E24" s="42" t="s">
        <v>23</v>
      </c>
      <c r="F24" s="42">
        <v>1</v>
      </c>
      <c r="G24" s="43"/>
      <c r="H24" s="42">
        <f t="shared" si="0"/>
        <v>0</v>
      </c>
      <c r="I24" s="42"/>
    </row>
    <row r="25" s="2" customFormat="1" ht="36" customHeight="1" spans="1:9">
      <c r="A25" s="10"/>
      <c r="B25" s="42">
        <v>22</v>
      </c>
      <c r="C25" s="27" t="s">
        <v>433</v>
      </c>
      <c r="D25" s="42" t="str">
        <f>_xlfn.DISPIMG("ID_7F51FC59DCE441029E945A2CB7BE8788",1)</f>
        <v>=DISPIMG("ID_7F51FC59DCE441029E945A2CB7BE8788",1)</v>
      </c>
      <c r="E25" s="42" t="s">
        <v>23</v>
      </c>
      <c r="F25" s="42">
        <v>1</v>
      </c>
      <c r="G25" s="43"/>
      <c r="H25" s="42">
        <f t="shared" si="0"/>
        <v>0</v>
      </c>
      <c r="I25" s="42"/>
    </row>
    <row r="26" s="2" customFormat="1" ht="177.55" spans="1:9">
      <c r="A26" s="10"/>
      <c r="B26" s="42">
        <v>23</v>
      </c>
      <c r="C26" s="27" t="s">
        <v>434</v>
      </c>
      <c r="D26" s="42" t="str">
        <f>_xlfn.DISPIMG("ID_FFB1209E9453412791957F8EF3B9D03D",1)</f>
        <v>=DISPIMG("ID_FFB1209E9453412791957F8EF3B9D03D",1)</v>
      </c>
      <c r="E26" s="42" t="s">
        <v>23</v>
      </c>
      <c r="F26" s="42">
        <v>1</v>
      </c>
      <c r="G26" s="43"/>
      <c r="H26" s="42">
        <f t="shared" si="0"/>
        <v>0</v>
      </c>
      <c r="I26" s="42"/>
    </row>
    <row r="27" s="2" customFormat="1" ht="14.25" spans="1:9">
      <c r="A27" s="10"/>
      <c r="B27" s="42">
        <v>24</v>
      </c>
      <c r="C27" s="27" t="s">
        <v>446</v>
      </c>
      <c r="D27" s="42"/>
      <c r="E27" s="42" t="s">
        <v>23</v>
      </c>
      <c r="F27" s="42">
        <v>1</v>
      </c>
      <c r="G27" s="43"/>
      <c r="H27" s="42">
        <f t="shared" si="0"/>
        <v>0</v>
      </c>
      <c r="I27" s="42"/>
    </row>
    <row r="28" s="2" customFormat="1" ht="14.25" spans="1:9">
      <c r="A28" s="10"/>
      <c r="B28" s="42">
        <v>25</v>
      </c>
      <c r="C28" s="27" t="s">
        <v>436</v>
      </c>
      <c r="D28" s="42"/>
      <c r="E28" s="42" t="s">
        <v>23</v>
      </c>
      <c r="F28" s="42">
        <v>1</v>
      </c>
      <c r="G28" s="43"/>
      <c r="H28" s="42">
        <f t="shared" si="0"/>
        <v>0</v>
      </c>
      <c r="I28" s="42"/>
    </row>
    <row r="29" s="2" customFormat="1" ht="36" customHeight="1" spans="1:9">
      <c r="A29" s="10"/>
      <c r="B29" s="42">
        <v>26</v>
      </c>
      <c r="C29" s="27" t="s">
        <v>447</v>
      </c>
      <c r="D29" s="42" t="str">
        <f>_xlfn.DISPIMG("ID_545498FEA084439D983A8E935C2DA1F5",1)</f>
        <v>=DISPIMG("ID_545498FEA084439D983A8E935C2DA1F5",1)</v>
      </c>
      <c r="E29" s="42" t="s">
        <v>23</v>
      </c>
      <c r="F29" s="42">
        <v>1</v>
      </c>
      <c r="G29" s="43"/>
      <c r="H29" s="42">
        <f t="shared" si="0"/>
        <v>0</v>
      </c>
      <c r="I29" s="42"/>
    </row>
    <row r="30" s="2" customFormat="1" ht="14.25" spans="1:9">
      <c r="A30" s="10"/>
      <c r="B30" s="42">
        <v>27</v>
      </c>
      <c r="C30" s="27" t="s">
        <v>448</v>
      </c>
      <c r="D30" s="42"/>
      <c r="E30" s="42" t="s">
        <v>23</v>
      </c>
      <c r="F30" s="42">
        <v>1</v>
      </c>
      <c r="G30" s="43"/>
      <c r="H30" s="42">
        <f t="shared" si="0"/>
        <v>0</v>
      </c>
      <c r="I30" s="42"/>
    </row>
    <row r="31" s="2" customFormat="1" ht="191.7" spans="1:9">
      <c r="A31" s="10" t="s">
        <v>449</v>
      </c>
      <c r="B31" s="42">
        <v>28</v>
      </c>
      <c r="C31" s="27" t="s">
        <v>450</v>
      </c>
      <c r="D31" s="42" t="str">
        <f>_xlfn.DISPIMG("ID_810BD48C22894EDE9B72665F04637B73",1)</f>
        <v>=DISPIMG("ID_810BD48C22894EDE9B72665F04637B73",1)</v>
      </c>
      <c r="E31" s="42" t="s">
        <v>23</v>
      </c>
      <c r="F31" s="42">
        <v>1</v>
      </c>
      <c r="G31" s="43"/>
      <c r="H31" s="42">
        <f t="shared" si="0"/>
        <v>0</v>
      </c>
      <c r="I31" s="42"/>
    </row>
    <row r="32" s="2" customFormat="1" ht="35" customHeight="1" spans="1:9">
      <c r="A32" s="10"/>
      <c r="B32" s="42">
        <v>29</v>
      </c>
      <c r="C32" s="27" t="s">
        <v>451</v>
      </c>
      <c r="D32" s="42" t="str">
        <f>_xlfn.DISPIMG("ID_87DA85487B104B9E9603E8B6C29A9B41",1)</f>
        <v>=DISPIMG("ID_87DA85487B104B9E9603E8B6C29A9B41",1)</v>
      </c>
      <c r="E32" s="42" t="s">
        <v>23</v>
      </c>
      <c r="F32" s="42">
        <v>1</v>
      </c>
      <c r="G32" s="43"/>
      <c r="H32" s="42">
        <f t="shared" si="0"/>
        <v>0</v>
      </c>
      <c r="I32" s="42"/>
    </row>
    <row r="33" s="2" customFormat="1" ht="36" customHeight="1" spans="1:9">
      <c r="A33" s="10"/>
      <c r="B33" s="42">
        <v>30</v>
      </c>
      <c r="C33" s="27" t="s">
        <v>452</v>
      </c>
      <c r="D33" s="42" t="str">
        <f>_xlfn.DISPIMG("ID_575BF3F5309143C4BD1E95472FE5775C",1)</f>
        <v>=DISPIMG("ID_575BF3F5309143C4BD1E95472FE5775C",1)</v>
      </c>
      <c r="E33" s="42" t="s">
        <v>23</v>
      </c>
      <c r="F33" s="42">
        <v>1</v>
      </c>
      <c r="G33" s="43"/>
      <c r="H33" s="42">
        <f t="shared" si="0"/>
        <v>0</v>
      </c>
      <c r="I33" s="42"/>
    </row>
    <row r="34" s="2" customFormat="1" ht="14.25" spans="1:9">
      <c r="A34" s="10"/>
      <c r="B34" s="42">
        <v>31</v>
      </c>
      <c r="C34" s="27" t="s">
        <v>453</v>
      </c>
      <c r="D34" s="42"/>
      <c r="E34" s="42" t="s">
        <v>23</v>
      </c>
      <c r="F34" s="42">
        <v>1</v>
      </c>
      <c r="G34" s="43"/>
      <c r="H34" s="42">
        <f t="shared" si="0"/>
        <v>0</v>
      </c>
      <c r="I34" s="42"/>
    </row>
    <row r="35" s="2" customFormat="1" ht="14.25" spans="1:9">
      <c r="A35" s="10"/>
      <c r="B35" s="42">
        <v>32</v>
      </c>
      <c r="C35" s="27" t="s">
        <v>454</v>
      </c>
      <c r="D35" s="42"/>
      <c r="E35" s="42" t="s">
        <v>23</v>
      </c>
      <c r="F35" s="42">
        <v>1</v>
      </c>
      <c r="G35" s="43"/>
      <c r="H35" s="42">
        <f t="shared" si="0"/>
        <v>0</v>
      </c>
      <c r="I35" s="42"/>
    </row>
    <row r="36" s="2" customFormat="1" ht="14.25" spans="1:9">
      <c r="A36" s="10"/>
      <c r="B36" s="42">
        <v>33</v>
      </c>
      <c r="C36" s="27" t="s">
        <v>434</v>
      </c>
      <c r="D36" s="42"/>
      <c r="E36" s="42" t="s">
        <v>23</v>
      </c>
      <c r="F36" s="42">
        <v>1</v>
      </c>
      <c r="G36" s="43"/>
      <c r="H36" s="42">
        <f t="shared" si="0"/>
        <v>0</v>
      </c>
      <c r="I36" s="42"/>
    </row>
    <row r="37" s="2" customFormat="1" ht="14.25" spans="1:9">
      <c r="A37" s="10"/>
      <c r="B37" s="42">
        <v>34</v>
      </c>
      <c r="C37" s="27" t="s">
        <v>455</v>
      </c>
      <c r="D37" s="42"/>
      <c r="E37" s="42" t="s">
        <v>23</v>
      </c>
      <c r="F37" s="42">
        <v>1</v>
      </c>
      <c r="G37" s="43"/>
      <c r="H37" s="42">
        <f t="shared" si="0"/>
        <v>0</v>
      </c>
      <c r="I37" s="42"/>
    </row>
    <row r="38" s="2" customFormat="1" ht="28.5" spans="1:9">
      <c r="A38" s="10"/>
      <c r="B38" s="42">
        <v>35</v>
      </c>
      <c r="C38" s="27" t="s">
        <v>456</v>
      </c>
      <c r="D38" s="42"/>
      <c r="E38" s="42" t="s">
        <v>23</v>
      </c>
      <c r="F38" s="42">
        <v>1</v>
      </c>
      <c r="G38" s="43"/>
      <c r="H38" s="42">
        <f t="shared" si="0"/>
        <v>0</v>
      </c>
      <c r="I38" s="42"/>
    </row>
    <row r="39" s="2" customFormat="1" ht="40" customHeight="1" spans="1:9">
      <c r="A39" s="10"/>
      <c r="B39" s="42">
        <v>36</v>
      </c>
      <c r="C39" s="27" t="s">
        <v>457</v>
      </c>
      <c r="D39" s="42" t="str">
        <f>_xlfn.DISPIMG("ID_6E79ABA4647148E282A3589C3F3C0C4F",1)</f>
        <v>=DISPIMG("ID_6E79ABA4647148E282A3589C3F3C0C4F",1)</v>
      </c>
      <c r="E39" s="42" t="s">
        <v>23</v>
      </c>
      <c r="F39" s="42">
        <v>1</v>
      </c>
      <c r="G39" s="43"/>
      <c r="H39" s="42">
        <f t="shared" si="0"/>
        <v>0</v>
      </c>
      <c r="I39" s="25" t="s">
        <v>392</v>
      </c>
    </row>
    <row r="40" s="2" customFormat="1" ht="14.25" spans="1:9">
      <c r="A40" s="10"/>
      <c r="B40" s="42">
        <v>37</v>
      </c>
      <c r="C40" s="27" t="s">
        <v>458</v>
      </c>
      <c r="D40" s="42"/>
      <c r="E40" s="42" t="s">
        <v>23</v>
      </c>
      <c r="F40" s="42">
        <v>1</v>
      </c>
      <c r="G40" s="43"/>
      <c r="H40" s="42">
        <f t="shared" si="0"/>
        <v>0</v>
      </c>
      <c r="I40" s="42"/>
    </row>
    <row r="41" s="2" customFormat="1" ht="37" customHeight="1" spans="1:9">
      <c r="A41" s="10" t="s">
        <v>184</v>
      </c>
      <c r="B41" s="42">
        <v>38</v>
      </c>
      <c r="C41" s="27" t="s">
        <v>459</v>
      </c>
      <c r="D41" s="42" t="str">
        <f>_xlfn.DISPIMG("ID_48DAF700ED0C4DDF891BF148D5EE36DE",1)</f>
        <v>=DISPIMG("ID_48DAF700ED0C4DDF891BF148D5EE36DE",1)</v>
      </c>
      <c r="E41" s="42" t="s">
        <v>23</v>
      </c>
      <c r="F41" s="42">
        <v>1</v>
      </c>
      <c r="G41" s="43"/>
      <c r="H41" s="42">
        <f t="shared" si="0"/>
        <v>0</v>
      </c>
      <c r="I41" s="42" t="s">
        <v>392</v>
      </c>
    </row>
    <row r="42" s="2" customFormat="1" ht="37" customHeight="1" spans="1:9">
      <c r="A42" s="10"/>
      <c r="B42" s="42">
        <v>39</v>
      </c>
      <c r="C42" s="27" t="s">
        <v>460</v>
      </c>
      <c r="D42" s="42"/>
      <c r="E42" s="42" t="s">
        <v>23</v>
      </c>
      <c r="F42" s="42">
        <v>1</v>
      </c>
      <c r="G42" s="43"/>
      <c r="H42" s="42">
        <f t="shared" si="0"/>
        <v>0</v>
      </c>
      <c r="I42" s="42"/>
    </row>
    <row r="43" s="2" customFormat="1" ht="37" customHeight="1" spans="1:9">
      <c r="A43" s="10"/>
      <c r="B43" s="42">
        <v>40</v>
      </c>
      <c r="C43" s="27" t="s">
        <v>461</v>
      </c>
      <c r="D43" s="42" t="str">
        <f>_xlfn.DISPIMG("ID_F35CA209843140AB9D93E7D9A6E540C0",1)</f>
        <v>=DISPIMG("ID_F35CA209843140AB9D93E7D9A6E540C0",1)</v>
      </c>
      <c r="E43" s="42" t="s">
        <v>23</v>
      </c>
      <c r="F43" s="42">
        <v>1</v>
      </c>
      <c r="G43" s="43"/>
      <c r="H43" s="42">
        <f t="shared" si="0"/>
        <v>0</v>
      </c>
      <c r="I43" s="42"/>
    </row>
    <row r="44" s="3" customFormat="1" ht="23" customHeight="1" spans="1:9">
      <c r="A44" s="36" t="s">
        <v>10</v>
      </c>
      <c r="B44" s="36"/>
      <c r="C44" s="36"/>
      <c r="D44" s="35"/>
      <c r="E44" s="36"/>
      <c r="F44" s="36"/>
      <c r="G44" s="37"/>
      <c r="H44" s="36">
        <f>SUM(H4:H43)</f>
        <v>0</v>
      </c>
      <c r="I44" s="36"/>
    </row>
    <row r="45" ht="23" customHeight="1" spans="1:9">
      <c r="A45" s="38" t="s">
        <v>421</v>
      </c>
      <c r="B45" s="38"/>
      <c r="C45" s="38"/>
      <c r="D45" s="38"/>
      <c r="E45" s="39"/>
      <c r="F45" s="39"/>
      <c r="G45" s="40"/>
      <c r="H45" s="39"/>
      <c r="I45" s="39"/>
    </row>
  </sheetData>
  <mergeCells count="8">
    <mergeCell ref="A1:I1"/>
    <mergeCell ref="A3:I3"/>
    <mergeCell ref="A44:C44"/>
    <mergeCell ref="A45:I45"/>
    <mergeCell ref="A4:A17"/>
    <mergeCell ref="A18:A30"/>
    <mergeCell ref="A31:A40"/>
    <mergeCell ref="A41:A43"/>
  </mergeCells>
  <pageMargins left="0.751388888888889" right="0.751388888888889" top="1" bottom="1" header="0.5" footer="0.5"/>
  <pageSetup paperSize="9" scale="79" fitToHeight="0" orientation="landscape" horizontalDpi="600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37"/>
  <sheetViews>
    <sheetView zoomScale="80" zoomScaleNormal="80" workbookViewId="0">
      <pane ySplit="2" topLeftCell="A3" activePane="bottomLeft" state="frozen"/>
      <selection/>
      <selection pane="bottomLeft" activeCell="N12" sqref="N12"/>
    </sheetView>
  </sheetViews>
  <sheetFormatPr defaultColWidth="9" defaultRowHeight="13.5"/>
  <cols>
    <col min="1" max="1" width="19" style="4" customWidth="1"/>
    <col min="2" max="2" width="10" style="4" customWidth="1"/>
    <col min="3" max="3" width="58.0916666666667" customWidth="1"/>
    <col min="4" max="4" width="25.725" customWidth="1"/>
    <col min="5" max="6" width="9.13333333333333" style="4" customWidth="1"/>
    <col min="7" max="7" width="11.4" style="5" customWidth="1"/>
    <col min="8" max="8" width="9.13333333333333" style="4" customWidth="1"/>
    <col min="9" max="9" width="21.375" style="4" customWidth="1"/>
  </cols>
  <sheetData>
    <row r="1" ht="33" customHeight="1" spans="1:9">
      <c r="A1" s="6" t="s">
        <v>462</v>
      </c>
      <c r="B1" s="7"/>
      <c r="C1" s="7"/>
      <c r="D1" s="7"/>
      <c r="E1" s="7"/>
      <c r="F1" s="7"/>
      <c r="G1" s="8"/>
      <c r="H1" s="7"/>
      <c r="I1" s="9"/>
    </row>
    <row r="2" s="1" customFormat="1" ht="34" customHeight="1" spans="1:9">
      <c r="A2" s="10" t="s">
        <v>13</v>
      </c>
      <c r="B2" s="11" t="s">
        <v>1</v>
      </c>
      <c r="C2" s="10" t="s">
        <v>14</v>
      </c>
      <c r="D2" s="12" t="s">
        <v>15</v>
      </c>
      <c r="E2" s="13" t="s">
        <v>16</v>
      </c>
      <c r="F2" s="13" t="s">
        <v>17</v>
      </c>
      <c r="G2" s="14" t="s">
        <v>18</v>
      </c>
      <c r="H2" s="13" t="s">
        <v>19</v>
      </c>
      <c r="I2" s="12" t="s">
        <v>4</v>
      </c>
    </row>
    <row r="3" s="2" customFormat="1" ht="19" customHeight="1" spans="1:9">
      <c r="A3" s="15" t="s">
        <v>20</v>
      </c>
      <c r="B3" s="16"/>
      <c r="C3" s="16"/>
      <c r="D3" s="16"/>
      <c r="E3" s="16"/>
      <c r="F3" s="16"/>
      <c r="G3" s="17"/>
      <c r="H3" s="16"/>
      <c r="I3" s="18"/>
    </row>
    <row r="4" s="2" customFormat="1" ht="42" customHeight="1" spans="1:9">
      <c r="A4" s="19"/>
      <c r="B4" s="20">
        <v>1</v>
      </c>
      <c r="C4" s="21" t="s">
        <v>339</v>
      </c>
      <c r="D4" s="22" t="str">
        <f>_xlfn.DISPIMG("ID_932982B067A24E32BEC6202E374B61B2",1)</f>
        <v>=DISPIMG("ID_932982B067A24E32BEC6202E374B61B2",1)</v>
      </c>
      <c r="E4" s="22" t="s">
        <v>23</v>
      </c>
      <c r="F4" s="22">
        <v>1</v>
      </c>
      <c r="G4" s="23"/>
      <c r="H4" s="22">
        <f>F4*G4</f>
        <v>0</v>
      </c>
      <c r="I4" s="24" t="s">
        <v>340</v>
      </c>
    </row>
    <row r="5" s="2" customFormat="1" ht="38" customHeight="1" spans="1:9">
      <c r="A5" s="19"/>
      <c r="B5" s="20">
        <v>2</v>
      </c>
      <c r="C5" s="21" t="s">
        <v>463</v>
      </c>
      <c r="D5" s="22" t="str">
        <f>_xlfn.DISPIMG("ID_3E2E2E40CDBC434A8E1FEE2B8F207CE6",1)</f>
        <v>=DISPIMG("ID_3E2E2E40CDBC434A8E1FEE2B8F207CE6",1)</v>
      </c>
      <c r="E5" s="22" t="s">
        <v>23</v>
      </c>
      <c r="F5" s="22">
        <v>1</v>
      </c>
      <c r="G5" s="23"/>
      <c r="H5" s="22">
        <f t="shared" ref="H5:H35" si="0">F5*G5</f>
        <v>0</v>
      </c>
      <c r="I5" s="25"/>
    </row>
    <row r="6" s="2" customFormat="1" ht="30" customHeight="1" spans="1:9">
      <c r="A6" s="26"/>
      <c r="B6" s="20">
        <v>3</v>
      </c>
      <c r="C6" s="21" t="s">
        <v>464</v>
      </c>
      <c r="D6" s="22" t="str">
        <f>_xlfn.DISPIMG("ID_2C7C77A1ADE24174AAF6DF403A20CBDF",1)</f>
        <v>=DISPIMG("ID_2C7C77A1ADE24174AAF6DF403A20CBDF",1)</v>
      </c>
      <c r="E6" s="22" t="s">
        <v>23</v>
      </c>
      <c r="F6" s="22">
        <v>1</v>
      </c>
      <c r="G6" s="23"/>
      <c r="H6" s="22">
        <f t="shared" si="0"/>
        <v>0</v>
      </c>
      <c r="I6" s="25"/>
    </row>
    <row r="7" s="2" customFormat="1" ht="32" customHeight="1" spans="1:9">
      <c r="A7" s="27" t="s">
        <v>465</v>
      </c>
      <c r="B7" s="20">
        <v>4</v>
      </c>
      <c r="C7" s="27" t="s">
        <v>466</v>
      </c>
      <c r="D7" s="25" t="str">
        <f>_xlfn.DISPIMG("ID_A615FFE2BFBA4D6BAB571399018BDC21",1)</f>
        <v>=DISPIMG("ID_A615FFE2BFBA4D6BAB571399018BDC21",1)</v>
      </c>
      <c r="E7" s="22" t="s">
        <v>23</v>
      </c>
      <c r="F7" s="22">
        <v>1</v>
      </c>
      <c r="G7" s="23"/>
      <c r="H7" s="22">
        <f t="shared" si="0"/>
        <v>0</v>
      </c>
      <c r="I7" s="25"/>
    </row>
    <row r="8" s="2" customFormat="1" ht="35" customHeight="1" spans="1:9">
      <c r="A8" s="27"/>
      <c r="B8" s="20">
        <v>5</v>
      </c>
      <c r="C8" s="27" t="s">
        <v>467</v>
      </c>
      <c r="D8" s="25" t="str">
        <f>_xlfn.DISPIMG("ID_1BAFEEB6770440D48939FF5EBD8CB9A2",1)</f>
        <v>=DISPIMG("ID_1BAFEEB6770440D48939FF5EBD8CB9A2",1)</v>
      </c>
      <c r="E8" s="22" t="s">
        <v>23</v>
      </c>
      <c r="F8" s="22">
        <v>1</v>
      </c>
      <c r="G8" s="23"/>
      <c r="H8" s="22">
        <f t="shared" si="0"/>
        <v>0</v>
      </c>
      <c r="I8" s="25"/>
    </row>
    <row r="9" s="2" customFormat="1" ht="14.25" spans="1:9">
      <c r="A9" s="27"/>
      <c r="B9" s="20">
        <v>6</v>
      </c>
      <c r="C9" s="27" t="s">
        <v>468</v>
      </c>
      <c r="D9" s="25"/>
      <c r="E9" s="22" t="s">
        <v>23</v>
      </c>
      <c r="F9" s="22">
        <v>1</v>
      </c>
      <c r="G9" s="23"/>
      <c r="H9" s="22">
        <f t="shared" si="0"/>
        <v>0</v>
      </c>
      <c r="I9" s="25"/>
    </row>
    <row r="10" s="2" customFormat="1" ht="20" customHeight="1" spans="1:9">
      <c r="A10" s="27"/>
      <c r="B10" s="20">
        <v>7</v>
      </c>
      <c r="C10" s="27" t="s">
        <v>469</v>
      </c>
      <c r="D10" s="25"/>
      <c r="E10" s="22" t="s">
        <v>23</v>
      </c>
      <c r="F10" s="22">
        <v>1</v>
      </c>
      <c r="G10" s="23"/>
      <c r="H10" s="22">
        <f t="shared" si="0"/>
        <v>0</v>
      </c>
      <c r="I10" s="25"/>
    </row>
    <row r="11" s="2" customFormat="1" ht="24" customHeight="1" spans="1:9">
      <c r="A11" s="27"/>
      <c r="B11" s="20">
        <v>8</v>
      </c>
      <c r="C11" s="27" t="s">
        <v>470</v>
      </c>
      <c r="D11" s="25" t="str">
        <f>_xlfn.DISPIMG("ID_21733C1C485842CA94DB7F40AD0B275C",1)</f>
        <v>=DISPIMG("ID_21733C1C485842CA94DB7F40AD0B275C",1)</v>
      </c>
      <c r="E11" s="22" t="s">
        <v>23</v>
      </c>
      <c r="F11" s="22">
        <v>1</v>
      </c>
      <c r="G11" s="23"/>
      <c r="H11" s="22">
        <f t="shared" si="0"/>
        <v>0</v>
      </c>
      <c r="I11" s="25"/>
    </row>
    <row r="12" s="2" customFormat="1" ht="40" customHeight="1" spans="1:9">
      <c r="A12" s="27" t="s">
        <v>471</v>
      </c>
      <c r="B12" s="20">
        <v>9</v>
      </c>
      <c r="C12" s="27" t="s">
        <v>472</v>
      </c>
      <c r="D12" s="25" t="str">
        <f>_xlfn.DISPIMG("ID_7E1DDAC630F4478BB93E1C80D1A270FD",1)</f>
        <v>=DISPIMG("ID_7E1DDAC630F4478BB93E1C80D1A270FD",1)</v>
      </c>
      <c r="E12" s="22" t="s">
        <v>23</v>
      </c>
      <c r="F12" s="22">
        <v>1</v>
      </c>
      <c r="G12" s="23"/>
      <c r="H12" s="22">
        <f t="shared" si="0"/>
        <v>0</v>
      </c>
      <c r="I12" s="25"/>
    </row>
    <row r="13" s="2" customFormat="1" ht="36" customHeight="1" spans="1:9">
      <c r="A13" s="27"/>
      <c r="B13" s="20">
        <v>10</v>
      </c>
      <c r="C13" s="27" t="s">
        <v>473</v>
      </c>
      <c r="D13" s="25" t="str">
        <f>_xlfn.DISPIMG("ID_FA885F3744C842CAB61C3BE70CB3D1D6",1)</f>
        <v>=DISPIMG("ID_FA885F3744C842CAB61C3BE70CB3D1D6",1)</v>
      </c>
      <c r="E13" s="22" t="s">
        <v>23</v>
      </c>
      <c r="F13" s="22">
        <v>1</v>
      </c>
      <c r="G13" s="23"/>
      <c r="H13" s="22">
        <f t="shared" si="0"/>
        <v>0</v>
      </c>
      <c r="I13" s="25" t="s">
        <v>474</v>
      </c>
    </row>
    <row r="14" s="2" customFormat="1" ht="36" customHeight="1" spans="1:9">
      <c r="A14" s="27"/>
      <c r="B14" s="20">
        <v>11</v>
      </c>
      <c r="C14" s="27" t="s">
        <v>475</v>
      </c>
      <c r="D14" s="25" t="str">
        <f>_xlfn.DISPIMG("ID_1F44446AAE6A452A9B6F1F9F834830A9",1)</f>
        <v>=DISPIMG("ID_1F44446AAE6A452A9B6F1F9F834830A9",1)</v>
      </c>
      <c r="E14" s="22" t="s">
        <v>23</v>
      </c>
      <c r="F14" s="22">
        <v>1</v>
      </c>
      <c r="G14" s="23"/>
      <c r="H14" s="22">
        <f t="shared" si="0"/>
        <v>0</v>
      </c>
      <c r="I14" s="25" t="s">
        <v>392</v>
      </c>
    </row>
    <row r="15" s="2" customFormat="1" ht="31" customHeight="1" spans="1:9">
      <c r="A15" s="27" t="s">
        <v>476</v>
      </c>
      <c r="B15" s="20">
        <v>12</v>
      </c>
      <c r="C15" s="27" t="s">
        <v>477</v>
      </c>
      <c r="D15" s="25" t="str">
        <f>_xlfn.DISPIMG("ID_9E2B6DE52CA449FE92761E1B04AC2E98",1)</f>
        <v>=DISPIMG("ID_9E2B6DE52CA449FE92761E1B04AC2E98",1)</v>
      </c>
      <c r="E15" s="22" t="s">
        <v>23</v>
      </c>
      <c r="F15" s="22">
        <v>1</v>
      </c>
      <c r="G15" s="23"/>
      <c r="H15" s="22">
        <f t="shared" si="0"/>
        <v>0</v>
      </c>
      <c r="I15" s="25" t="s">
        <v>392</v>
      </c>
    </row>
    <row r="16" s="2" customFormat="1" ht="29" customHeight="1" spans="1:9">
      <c r="A16" s="27"/>
      <c r="B16" s="20">
        <v>13</v>
      </c>
      <c r="C16" s="27" t="s">
        <v>478</v>
      </c>
      <c r="D16" s="25" t="str">
        <f>_xlfn.DISPIMG("ID_FE0743F6AEBE4FCD8CF9A15E94508E35",1)</f>
        <v>=DISPIMG("ID_FE0743F6AEBE4FCD8CF9A15E94508E35",1)</v>
      </c>
      <c r="E16" s="22" t="s">
        <v>23</v>
      </c>
      <c r="F16" s="22">
        <v>1</v>
      </c>
      <c r="G16" s="23"/>
      <c r="H16" s="22">
        <f t="shared" si="0"/>
        <v>0</v>
      </c>
      <c r="I16" s="25" t="s">
        <v>392</v>
      </c>
    </row>
    <row r="17" s="2" customFormat="1" ht="31" customHeight="1" spans="1:9">
      <c r="A17" s="27"/>
      <c r="B17" s="20">
        <v>14</v>
      </c>
      <c r="C17" s="27" t="s">
        <v>479</v>
      </c>
      <c r="D17" s="25" t="str">
        <f>_xlfn.DISPIMG("ID_1F44446AAE6A452A9B6F1F9F834830A9",1)</f>
        <v>=DISPIMG("ID_1F44446AAE6A452A9B6F1F9F834830A9",1)</v>
      </c>
      <c r="E17" s="22" t="s">
        <v>23</v>
      </c>
      <c r="F17" s="22">
        <v>1</v>
      </c>
      <c r="G17" s="23"/>
      <c r="H17" s="22">
        <f t="shared" si="0"/>
        <v>0</v>
      </c>
      <c r="I17" s="25" t="s">
        <v>392</v>
      </c>
    </row>
    <row r="18" s="2" customFormat="1" ht="28" customHeight="1" spans="1:9">
      <c r="A18" s="27"/>
      <c r="B18" s="20">
        <v>15</v>
      </c>
      <c r="C18" s="27" t="s">
        <v>480</v>
      </c>
      <c r="D18" s="25" t="str">
        <f>_xlfn.DISPIMG("ID_A2C93A1502004B6D857056C51995F395",1)</f>
        <v>=DISPIMG("ID_A2C93A1502004B6D857056C51995F395",1)</v>
      </c>
      <c r="E18" s="22" t="s">
        <v>23</v>
      </c>
      <c r="F18" s="22">
        <v>1</v>
      </c>
      <c r="G18" s="23"/>
      <c r="H18" s="22">
        <f t="shared" si="0"/>
        <v>0</v>
      </c>
      <c r="I18" s="25" t="s">
        <v>481</v>
      </c>
    </row>
    <row r="19" s="2" customFormat="1" ht="180.1" spans="1:9">
      <c r="A19" s="27" t="s">
        <v>482</v>
      </c>
      <c r="B19" s="20">
        <v>16</v>
      </c>
      <c r="C19" s="27" t="s">
        <v>483</v>
      </c>
      <c r="D19" s="25" t="str">
        <f>_xlfn.DISPIMG("ID_2FE1A8D8402C4F1C89A8CBCE846DEBD5",1)</f>
        <v>=DISPIMG("ID_2FE1A8D8402C4F1C89A8CBCE846DEBD5",1)</v>
      </c>
      <c r="E19" s="22" t="s">
        <v>23</v>
      </c>
      <c r="F19" s="22">
        <v>1</v>
      </c>
      <c r="G19" s="23"/>
      <c r="H19" s="22">
        <f t="shared" si="0"/>
        <v>0</v>
      </c>
      <c r="I19" s="25"/>
    </row>
    <row r="20" s="2" customFormat="1" ht="37" customHeight="1" spans="1:9">
      <c r="A20" s="27"/>
      <c r="B20" s="20">
        <v>17</v>
      </c>
      <c r="C20" s="27" t="s">
        <v>484</v>
      </c>
      <c r="D20" s="25" t="str">
        <f>_xlfn.DISPIMG("ID_21299E8AE132457394F24CB6E9BD09CC",1)</f>
        <v>=DISPIMG("ID_21299E8AE132457394F24CB6E9BD09CC",1)</v>
      </c>
      <c r="E20" s="22" t="s">
        <v>23</v>
      </c>
      <c r="F20" s="22">
        <v>1</v>
      </c>
      <c r="G20" s="23"/>
      <c r="H20" s="22">
        <f t="shared" si="0"/>
        <v>0</v>
      </c>
      <c r="I20" s="25"/>
    </row>
    <row r="21" s="2" customFormat="1" ht="28.5" spans="1:9">
      <c r="A21" s="27"/>
      <c r="B21" s="20">
        <v>18</v>
      </c>
      <c r="C21" s="27" t="s">
        <v>485</v>
      </c>
      <c r="D21" s="25"/>
      <c r="E21" s="22" t="s">
        <v>23</v>
      </c>
      <c r="F21" s="22">
        <v>1</v>
      </c>
      <c r="G21" s="23"/>
      <c r="H21" s="22">
        <f t="shared" si="0"/>
        <v>0</v>
      </c>
      <c r="I21" s="25"/>
    </row>
    <row r="22" s="2" customFormat="1" ht="19" customHeight="1" spans="1:9">
      <c r="A22" s="27"/>
      <c r="B22" s="20">
        <v>19</v>
      </c>
      <c r="C22" s="27" t="s">
        <v>486</v>
      </c>
      <c r="D22" s="25"/>
      <c r="E22" s="22" t="s">
        <v>23</v>
      </c>
      <c r="F22" s="22">
        <v>1</v>
      </c>
      <c r="G22" s="23"/>
      <c r="H22" s="22">
        <f t="shared" si="0"/>
        <v>0</v>
      </c>
      <c r="I22" s="25"/>
    </row>
    <row r="23" s="2" customFormat="1" ht="14.25" spans="1:9">
      <c r="A23" s="27" t="s">
        <v>487</v>
      </c>
      <c r="B23" s="20">
        <v>20</v>
      </c>
      <c r="C23" s="27" t="s">
        <v>488</v>
      </c>
      <c r="D23" s="25"/>
      <c r="E23" s="22" t="s">
        <v>23</v>
      </c>
      <c r="F23" s="22">
        <v>1</v>
      </c>
      <c r="G23" s="23"/>
      <c r="H23" s="22">
        <f t="shared" si="0"/>
        <v>0</v>
      </c>
      <c r="I23" s="25"/>
    </row>
    <row r="24" s="2" customFormat="1" ht="24" customHeight="1" spans="1:9">
      <c r="A24" s="27"/>
      <c r="B24" s="20">
        <v>21</v>
      </c>
      <c r="C24" s="27" t="s">
        <v>489</v>
      </c>
      <c r="D24" s="25" t="str">
        <f>_xlfn.DISPIMG("ID_6CCDFBD90FA54DCF8109D09C334F1789",1)</f>
        <v>=DISPIMG("ID_6CCDFBD90FA54DCF8109D09C334F1789",1)</v>
      </c>
      <c r="E24" s="22" t="s">
        <v>23</v>
      </c>
      <c r="F24" s="22">
        <v>1</v>
      </c>
      <c r="G24" s="23"/>
      <c r="H24" s="22">
        <f t="shared" si="0"/>
        <v>0</v>
      </c>
      <c r="I24" s="25"/>
    </row>
    <row r="25" s="2" customFormat="1" ht="52" customHeight="1" spans="1:9">
      <c r="A25" s="27"/>
      <c r="B25" s="20">
        <v>22</v>
      </c>
      <c r="C25" s="27" t="s">
        <v>490</v>
      </c>
      <c r="D25" s="25" t="str">
        <f>_xlfn.DISPIMG("ID_EACA72F23738449B88C27B0878CB085B",1)</f>
        <v>=DISPIMG("ID_EACA72F23738449B88C27B0878CB085B",1)</v>
      </c>
      <c r="E25" s="22" t="s">
        <v>23</v>
      </c>
      <c r="F25" s="22">
        <v>1</v>
      </c>
      <c r="G25" s="23"/>
      <c r="H25" s="22">
        <f t="shared" si="0"/>
        <v>0</v>
      </c>
      <c r="I25" s="25"/>
    </row>
    <row r="26" s="2" customFormat="1" ht="30" customHeight="1" spans="1:9">
      <c r="A26" s="27" t="s">
        <v>491</v>
      </c>
      <c r="B26" s="20">
        <v>23</v>
      </c>
      <c r="C26" s="27" t="s">
        <v>492</v>
      </c>
      <c r="D26" s="25"/>
      <c r="E26" s="22" t="s">
        <v>23</v>
      </c>
      <c r="F26" s="22">
        <v>1</v>
      </c>
      <c r="G26" s="23"/>
      <c r="H26" s="22">
        <f t="shared" si="0"/>
        <v>0</v>
      </c>
      <c r="I26" s="25"/>
    </row>
    <row r="27" s="2" customFormat="1" ht="34" customHeight="1" spans="1:9">
      <c r="A27" s="27"/>
      <c r="B27" s="20">
        <v>24</v>
      </c>
      <c r="C27" s="28" t="s">
        <v>493</v>
      </c>
      <c r="D27" s="25" t="str">
        <f>_xlfn.DISPIMG("ID_B708D471AB8B4728B7BFC70EE0FDEF09",1)</f>
        <v>=DISPIMG("ID_B708D471AB8B4728B7BFC70EE0FDEF09",1)</v>
      </c>
      <c r="E27" s="22" t="s">
        <v>23</v>
      </c>
      <c r="F27" s="22">
        <v>1</v>
      </c>
      <c r="G27" s="23"/>
      <c r="H27" s="22">
        <f t="shared" si="0"/>
        <v>0</v>
      </c>
      <c r="I27" s="25" t="s">
        <v>392</v>
      </c>
    </row>
    <row r="28" s="2" customFormat="1" ht="22" customHeight="1" spans="1:9">
      <c r="A28" s="27"/>
      <c r="B28" s="20">
        <v>25</v>
      </c>
      <c r="C28" s="27" t="s">
        <v>494</v>
      </c>
      <c r="D28" s="25"/>
      <c r="E28" s="22" t="s">
        <v>23</v>
      </c>
      <c r="F28" s="22">
        <v>1</v>
      </c>
      <c r="G28" s="23"/>
      <c r="H28" s="22">
        <f t="shared" si="0"/>
        <v>0</v>
      </c>
      <c r="I28" s="25"/>
    </row>
    <row r="29" s="2" customFormat="1" ht="14.25" spans="1:9">
      <c r="A29" s="27"/>
      <c r="B29" s="20">
        <v>26</v>
      </c>
      <c r="C29" s="27" t="s">
        <v>495</v>
      </c>
      <c r="D29" s="25"/>
      <c r="E29" s="22" t="s">
        <v>23</v>
      </c>
      <c r="F29" s="22">
        <v>1</v>
      </c>
      <c r="G29" s="23"/>
      <c r="H29" s="22">
        <f t="shared" si="0"/>
        <v>0</v>
      </c>
      <c r="I29" s="25"/>
    </row>
    <row r="30" s="2" customFormat="1" ht="14.25" spans="1:9">
      <c r="A30" s="27" t="s">
        <v>496</v>
      </c>
      <c r="B30" s="20">
        <v>27</v>
      </c>
      <c r="C30" s="27" t="s">
        <v>497</v>
      </c>
      <c r="D30" s="25"/>
      <c r="E30" s="22" t="s">
        <v>23</v>
      </c>
      <c r="F30" s="22">
        <v>1</v>
      </c>
      <c r="G30" s="23"/>
      <c r="H30" s="22">
        <f t="shared" si="0"/>
        <v>0</v>
      </c>
      <c r="I30" s="25"/>
    </row>
    <row r="31" s="2" customFormat="1" ht="14.25" spans="1:9">
      <c r="A31" s="27"/>
      <c r="B31" s="20">
        <v>28</v>
      </c>
      <c r="C31" s="27" t="s">
        <v>498</v>
      </c>
      <c r="D31" s="25"/>
      <c r="E31" s="22" t="s">
        <v>23</v>
      </c>
      <c r="F31" s="22">
        <v>1</v>
      </c>
      <c r="G31" s="23"/>
      <c r="H31" s="22">
        <f t="shared" si="0"/>
        <v>0</v>
      </c>
      <c r="I31" s="25"/>
    </row>
    <row r="32" s="2" customFormat="1" ht="14.25" spans="1:9">
      <c r="A32" s="27"/>
      <c r="B32" s="20">
        <v>29</v>
      </c>
      <c r="C32" s="27" t="s">
        <v>499</v>
      </c>
      <c r="D32" s="25"/>
      <c r="E32" s="22" t="s">
        <v>23</v>
      </c>
      <c r="F32" s="22">
        <v>1</v>
      </c>
      <c r="G32" s="23"/>
      <c r="H32" s="22">
        <f t="shared" si="0"/>
        <v>0</v>
      </c>
      <c r="I32" s="25"/>
    </row>
    <row r="33" s="2" customFormat="1" ht="30" customHeight="1" spans="1:9">
      <c r="A33" s="27"/>
      <c r="B33" s="20">
        <v>30</v>
      </c>
      <c r="C33" s="27" t="s">
        <v>500</v>
      </c>
      <c r="D33" s="25"/>
      <c r="E33" s="22" t="s">
        <v>23</v>
      </c>
      <c r="F33" s="22">
        <v>1</v>
      </c>
      <c r="G33" s="23"/>
      <c r="H33" s="22">
        <f t="shared" si="0"/>
        <v>0</v>
      </c>
      <c r="I33" s="25"/>
    </row>
    <row r="34" s="2" customFormat="1" ht="51" customHeight="1" spans="1:9">
      <c r="A34" s="27"/>
      <c r="B34" s="20">
        <v>31</v>
      </c>
      <c r="C34" s="27" t="s">
        <v>501</v>
      </c>
      <c r="D34" s="25"/>
      <c r="E34" s="22" t="s">
        <v>23</v>
      </c>
      <c r="F34" s="22">
        <v>1</v>
      </c>
      <c r="G34" s="23"/>
      <c r="H34" s="22">
        <f t="shared" si="0"/>
        <v>0</v>
      </c>
      <c r="I34" s="25"/>
    </row>
    <row r="35" ht="23" customHeight="1" spans="1:9">
      <c r="A35" s="29" t="s">
        <v>184</v>
      </c>
      <c r="B35" s="20">
        <v>32</v>
      </c>
      <c r="C35" s="29" t="s">
        <v>502</v>
      </c>
      <c r="D35" s="30"/>
      <c r="E35" s="22" t="s">
        <v>23</v>
      </c>
      <c r="F35" s="22">
        <v>1</v>
      </c>
      <c r="G35" s="31"/>
      <c r="H35" s="22">
        <f t="shared" si="0"/>
        <v>0</v>
      </c>
      <c r="I35" s="29"/>
    </row>
    <row r="36" s="3" customFormat="1" ht="23" customHeight="1" spans="1:9">
      <c r="A36" s="32" t="s">
        <v>10</v>
      </c>
      <c r="B36" s="33"/>
      <c r="C36" s="34"/>
      <c r="D36" s="35"/>
      <c r="E36" s="36"/>
      <c r="F36" s="36"/>
      <c r="G36" s="37"/>
      <c r="H36" s="36">
        <f>SUM(H4:H35)</f>
        <v>0</v>
      </c>
      <c r="I36" s="36"/>
    </row>
    <row r="37" ht="23" customHeight="1" spans="1:9">
      <c r="A37" s="38" t="s">
        <v>421</v>
      </c>
      <c r="B37" s="38"/>
      <c r="C37" s="38"/>
      <c r="D37" s="38"/>
      <c r="E37" s="39"/>
      <c r="F37" s="39"/>
      <c r="G37" s="40"/>
      <c r="H37" s="39"/>
      <c r="I37" s="39"/>
    </row>
  </sheetData>
  <mergeCells count="12">
    <mergeCell ref="A1:I1"/>
    <mergeCell ref="A3:I3"/>
    <mergeCell ref="A36:C36"/>
    <mergeCell ref="A37:I37"/>
    <mergeCell ref="A4:A6"/>
    <mergeCell ref="A7:A11"/>
    <mergeCell ref="A12:A14"/>
    <mergeCell ref="A15:A18"/>
    <mergeCell ref="A19:A22"/>
    <mergeCell ref="A23:A25"/>
    <mergeCell ref="A26:A29"/>
    <mergeCell ref="A30:A34"/>
  </mergeCells>
  <pageMargins left="0.751388888888889" right="0.751388888888889" top="1" bottom="1" header="0.5" footer="0.5"/>
  <pageSetup paperSize="9" scale="77" fitToHeight="0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汇总表</vt:lpstr>
      <vt:lpstr>沁苑5栋室内</vt:lpstr>
      <vt:lpstr>沁苑6栋室内</vt:lpstr>
      <vt:lpstr>沁苑5-6栋等移交区域室外</vt:lpstr>
      <vt:lpstr>B设备房</vt:lpstr>
      <vt:lpstr>二期综合体育场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谢飞飞</cp:lastModifiedBy>
  <dcterms:created xsi:type="dcterms:W3CDTF">2026-04-25T09:19:00Z</dcterms:created>
  <dcterms:modified xsi:type="dcterms:W3CDTF">2026-07-09T06:46:38Z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AB87BA11E59447B6BF8AD925F640EAD6_13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